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Override PartName="/xl/embeddings/oleObject_5_1.bin" ContentType="application/vnd.openxmlformats-officedocument.oleObject"/>
  <Override PartName="/xl/embeddings/oleObject_5_2.bin" ContentType="application/vnd.openxmlformats-officedocument.oleObject"/>
  <Override PartName="/xl/embeddings/oleObject_5_3.bin" ContentType="application/vnd.openxmlformats-officedocument.oleObject"/>
  <Override PartName="/xl/embeddings/oleObject_5_4.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Override PartName="/xl/embeddings/oleObject_6_2.bin" ContentType="application/vnd.openxmlformats-officedocument.oleObject"/>
  <Override PartName="/xl/embeddings/oleObject_6_3.bin" ContentType="application/vnd.openxmlformats-officedocument.oleObject"/>
  <Override PartName="/xl/embeddings/oleObject_6_4.bin" ContentType="application/vnd.openxmlformats-officedocument.oleObject"/>
  <Override PartName="/xl/embeddings/oleObject_6_5.bin" ContentType="application/vnd.openxmlformats-officedocument.oleObject"/>
  <Override PartName="/xl/embeddings/oleObject_6_6.bin" ContentType="application/vnd.openxmlformats-officedocument.oleObject"/>
  <Override PartName="/xl/embeddings/oleObject_9_0.bin" ContentType="application/vnd.openxmlformats-officedocument.oleObject"/>
  <Override PartName="/xl/embeddings/oleObject_9_1.bin" ContentType="application/vnd.openxmlformats-officedocument.oleObject"/>
  <Override PartName="/xl/embeddings/oleObject_9_2.bin" ContentType="application/vnd.openxmlformats-officedocument.oleObject"/>
  <Override PartName="/xl/embeddings/oleObject_9_3.bin" ContentType="application/vnd.openxmlformats-officedocument.oleObject"/>
  <Override PartName="/xl/embeddings/oleObject_9_4.bin" ContentType="application/vnd.openxmlformats-officedocument.oleObject"/>
  <Override PartName="/xl/embeddings/oleObject_9_5.bin" ContentType="application/vnd.openxmlformats-officedocument.oleObject"/>
  <Override PartName="/xl/embeddings/oleObject_11_0.bin" ContentType="application/vnd.openxmlformats-officedocument.oleObject"/>
  <Override PartName="/xl/embeddings/oleObject_11_1.bin" ContentType="application/vnd.openxmlformats-officedocument.oleObject"/>
  <Override PartName="/xl/embeddings/oleObject_11_2.bin" ContentType="application/vnd.openxmlformats-officedocument.oleObject"/>
  <Override PartName="/xl/embeddings/oleObject_11_3.bin" ContentType="application/vnd.openxmlformats-officedocument.oleObject"/>
  <Override PartName="/xl/embeddings/oleObject_11_4.bin" ContentType="application/vnd.openxmlformats-officedocument.oleObject"/>
  <Override PartName="/xl/embeddings/oleObject_11_5.bin" ContentType="application/vnd.openxmlformats-officedocument.oleObject"/>
  <Override PartName="/xl/embeddings/oleObject_11_6.bin" ContentType="application/vnd.openxmlformats-officedocument.oleObject"/>
  <Override PartName="/xl/embeddings/oleObject_11_7.bin" ContentType="application/vnd.openxmlformats-officedocument.oleObject"/>
  <Override PartName="/xl/embeddings/oleObject_13_0.bin" ContentType="application/vnd.openxmlformats-officedocument.oleObject"/>
  <Override PartName="/xl/embeddings/oleObject_13_1.bin" ContentType="application/vnd.openxmlformats-officedocument.oleObject"/>
  <Override PartName="/xl/embeddings/oleObject_13_2.bin" ContentType="application/vnd.openxmlformats-officedocument.oleObject"/>
  <Override PartName="/xl/embeddings/oleObject_16_0.bin" ContentType="application/vnd.openxmlformats-officedocument.oleObject"/>
  <Override PartName="/xl/embeddings/oleObject_16_1.bin" ContentType="application/vnd.openxmlformats-officedocument.oleObject"/>
  <Override PartName="/xl/embeddings/oleObject_16_2.bin" ContentType="application/vnd.openxmlformats-officedocument.oleObject"/>
  <Override PartName="/xl/embeddings/oleObject_16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930" activeTab="10"/>
  </bookViews>
  <sheets>
    <sheet name="Índice" sheetId="1" r:id="rId1"/>
    <sheet name="Ejercicios" sheetId="2" r:id="rId2"/>
    <sheet name="Rta_5.1" sheetId="3" r:id="rId3"/>
    <sheet name="Rta_5.2" sheetId="4" r:id="rId4"/>
    <sheet name="Rta_5.3" sheetId="5" r:id="rId5"/>
    <sheet name="Rta_5.4" sheetId="6" r:id="rId6"/>
    <sheet name="Rta_5.5" sheetId="7" r:id="rId7"/>
    <sheet name="Rta_5.6" sheetId="8" r:id="rId8"/>
    <sheet name="Rta_5.7" sheetId="9" r:id="rId9"/>
    <sheet name="Rta_5.8" sheetId="10" r:id="rId10"/>
    <sheet name="Rta_5.9" sheetId="11" r:id="rId11"/>
    <sheet name="Rta_5.10" sheetId="12" r:id="rId12"/>
    <sheet name="Rta_5.11" sheetId="13" r:id="rId13"/>
    <sheet name="Rta_5.12" sheetId="14" r:id="rId14"/>
    <sheet name="Rta_5.13" sheetId="15" r:id="rId15"/>
    <sheet name="Rta_5.14" sheetId="16" r:id="rId16"/>
    <sheet name="Rta_5.15" sheetId="17" r:id="rId17"/>
    <sheet name="Rta5.16" sheetId="18" r:id="rId18"/>
    <sheet name="Rta5.17" sheetId="19" r:id="rId19"/>
    <sheet name="Rta_5.18" sheetId="20" r:id="rId20"/>
    <sheet name="Rta_5.19" sheetId="21" r:id="rId21"/>
    <sheet name="Fuentes" sheetId="22" r:id="rId22"/>
  </sheets>
  <definedNames>
    <definedName name="_xlnm.Print_Area" localSheetId="1">'Ejercicios'!$A$1:$N$230</definedName>
    <definedName name="_xlnm.Print_Area" localSheetId="21">'Fuentes'!$A$1:$L$47</definedName>
    <definedName name="_xlnm.Print_Area" localSheetId="0">'Índice'!$A$1:$J$33</definedName>
    <definedName name="_xlnm.Print_Area" localSheetId="2">'Rta_5.1'!$A$1:$O$75</definedName>
    <definedName name="_xlnm.Print_Area" localSheetId="11">'Rta_5.10'!$A$1:$K$144</definedName>
    <definedName name="_xlnm.Print_Area" localSheetId="12">'Rta_5.11'!$A$1:$K$40</definedName>
    <definedName name="_xlnm.Print_Area" localSheetId="13">'Rta_5.12'!$A$1:$K$28</definedName>
    <definedName name="_xlnm.Print_Area" localSheetId="14">'Rta_5.13'!$A$1:$L$56</definedName>
    <definedName name="_xlnm.Print_Area" localSheetId="15">'Rta_5.14'!$A$1:$L$60</definedName>
    <definedName name="_xlnm.Print_Area" localSheetId="16">'Rta_5.15'!$A$1:$M$59</definedName>
    <definedName name="_xlnm.Print_Area" localSheetId="19">'Rta_5.18'!$A$1:$L$30</definedName>
    <definedName name="_xlnm.Print_Area" localSheetId="20">'Rta_5.19'!$A$1:$L$23</definedName>
    <definedName name="_xlnm.Print_Area" localSheetId="3">'Rta_5.2'!$A$1:$I$33</definedName>
    <definedName name="_xlnm.Print_Area" localSheetId="4">'Rta_5.3'!$A$1:$Y$30</definedName>
    <definedName name="_xlnm.Print_Area" localSheetId="5">'Rta_5.4'!$A$1:$K$48</definedName>
    <definedName name="_xlnm.Print_Area" localSheetId="6">'Rta_5.5'!$A$1:$K$78</definedName>
    <definedName name="_xlnm.Print_Area" localSheetId="7">'Rta_5.6'!$A$1:$I$35</definedName>
    <definedName name="_xlnm.Print_Area" localSheetId="8">'Rta_5.7'!$A$1:$L$19</definedName>
    <definedName name="_xlnm.Print_Area" localSheetId="9">'Rta_5.8'!$A$1:$K$51</definedName>
    <definedName name="_xlnm.Print_Area" localSheetId="10">'Rta_5.9'!$A$1:$O$37</definedName>
    <definedName name="_xlnm.Print_Area" localSheetId="17">'Rta5.16'!$A$1:$K$67</definedName>
    <definedName name="_xlnm.Print_Area" localSheetId="18">'Rta5.17'!$A$1:$O$56</definedName>
    <definedName name="_xlnm.Print_Titles" localSheetId="1">'Ejercicios'!$2:$7</definedName>
    <definedName name="_xlnm.Print_Titles" localSheetId="11">'Rta_5.10'!$22:$22</definedName>
  </definedNames>
  <calcPr fullCalcOnLoad="1"/>
</workbook>
</file>

<file path=xl/sharedStrings.xml><?xml version="1.0" encoding="utf-8"?>
<sst xmlns="http://schemas.openxmlformats.org/spreadsheetml/2006/main" count="857" uniqueCount="423">
  <si>
    <t>Bibliografía y fuentes estadísticas (con hipervínculos)</t>
  </si>
  <si>
    <r>
      <t>IPX</t>
    </r>
    <r>
      <rPr>
        <b/>
        <i/>
        <vertAlign val="subscript"/>
        <sz val="10"/>
        <rFont val="Times New Roman"/>
        <family val="1"/>
      </rPr>
      <t>j</t>
    </r>
  </si>
  <si>
    <r>
      <t>ITCU</t>
    </r>
    <r>
      <rPr>
        <b/>
        <i/>
        <vertAlign val="subscript"/>
        <sz val="10"/>
        <rFont val="Times New Roman"/>
        <family val="1"/>
      </rPr>
      <t>j</t>
    </r>
  </si>
  <si>
    <r>
      <t>ITC</t>
    </r>
    <r>
      <rPr>
        <b/>
        <i/>
        <vertAlign val="subscript"/>
        <sz val="10"/>
        <rFont val="Times New Roman"/>
        <family val="1"/>
      </rPr>
      <t>j</t>
    </r>
    <r>
      <rPr>
        <b/>
        <i/>
        <sz val="10"/>
        <rFont val="Times New Roman"/>
        <family val="1"/>
      </rPr>
      <t xml:space="preserve"> =</t>
    </r>
  </si>
  <si>
    <r>
      <t>ITC$U/ITCU</t>
    </r>
    <r>
      <rPr>
        <b/>
        <i/>
        <vertAlign val="subscript"/>
        <sz val="10"/>
        <rFont val="Times New Roman"/>
        <family val="1"/>
      </rPr>
      <t>j</t>
    </r>
    <r>
      <rPr>
        <b/>
        <i/>
        <sz val="10"/>
        <rFont val="Times New Roman"/>
        <family val="1"/>
      </rPr>
      <t xml:space="preserve"> =</t>
    </r>
  </si>
  <si>
    <r>
      <t>w</t>
    </r>
    <r>
      <rPr>
        <b/>
        <i/>
        <vertAlign val="subscript"/>
        <sz val="10"/>
        <rFont val="Times New Roman"/>
        <family val="1"/>
      </rPr>
      <t>j</t>
    </r>
    <r>
      <rPr>
        <b/>
        <i/>
        <sz val="10"/>
        <rFont val="Times New Roman"/>
        <family val="1"/>
      </rPr>
      <t>IPX</t>
    </r>
    <r>
      <rPr>
        <b/>
        <i/>
        <vertAlign val="subscript"/>
        <sz val="10"/>
        <rFont val="Times New Roman"/>
        <family val="1"/>
      </rPr>
      <t>j</t>
    </r>
    <r>
      <rPr>
        <b/>
        <i/>
        <sz val="10"/>
        <rFont val="Times New Roman"/>
        <family val="1"/>
      </rPr>
      <t>ITC</t>
    </r>
    <r>
      <rPr>
        <b/>
        <i/>
        <vertAlign val="subscript"/>
        <sz val="10"/>
        <rFont val="Times New Roman"/>
        <family val="1"/>
      </rPr>
      <t>j</t>
    </r>
  </si>
  <si>
    <r>
      <t>1,0278/</t>
    </r>
    <r>
      <rPr>
        <b/>
        <i/>
        <sz val="10"/>
        <rFont val="Times New Roman"/>
        <family val="1"/>
      </rPr>
      <t>ITCU</t>
    </r>
    <r>
      <rPr>
        <b/>
        <i/>
        <vertAlign val="subscript"/>
        <sz val="10"/>
        <rFont val="Times New Roman"/>
        <family val="1"/>
      </rPr>
      <t>j</t>
    </r>
  </si>
  <si>
    <r>
      <t>IPX</t>
    </r>
    <r>
      <rPr>
        <b/>
        <i/>
        <vertAlign val="subscript"/>
        <sz val="10"/>
        <rFont val="Times New Roman"/>
        <family val="1"/>
      </rPr>
      <t>j</t>
    </r>
    <r>
      <rPr>
        <b/>
        <i/>
        <sz val="10"/>
        <rFont val="Times New Roman"/>
        <family val="1"/>
      </rPr>
      <t>ITC</t>
    </r>
    <r>
      <rPr>
        <b/>
        <i/>
        <vertAlign val="subscript"/>
        <sz val="10"/>
        <rFont val="Times New Roman"/>
        <family val="1"/>
      </rPr>
      <t>j</t>
    </r>
  </si>
  <si>
    <r>
      <t>w</t>
    </r>
    <r>
      <rPr>
        <b/>
        <i/>
        <vertAlign val="subscript"/>
        <sz val="10"/>
        <rFont val="Times New Roman"/>
        <family val="1"/>
      </rPr>
      <t>j</t>
    </r>
    <r>
      <rPr>
        <b/>
        <sz val="10"/>
        <rFont val="Times New Roman"/>
        <family val="1"/>
      </rPr>
      <t>Ln</t>
    </r>
    <r>
      <rPr>
        <b/>
        <i/>
        <sz val="10"/>
        <rFont val="Times New Roman"/>
        <family val="1"/>
      </rPr>
      <t>(IPX</t>
    </r>
    <r>
      <rPr>
        <b/>
        <i/>
        <vertAlign val="subscript"/>
        <sz val="10"/>
        <rFont val="Times New Roman"/>
        <family val="1"/>
      </rPr>
      <t>j</t>
    </r>
    <r>
      <rPr>
        <b/>
        <i/>
        <sz val="10"/>
        <rFont val="Times New Roman"/>
        <family val="1"/>
      </rPr>
      <t>ITC</t>
    </r>
    <r>
      <rPr>
        <b/>
        <i/>
        <vertAlign val="subscript"/>
        <sz val="10"/>
        <rFont val="Times New Roman"/>
        <family val="1"/>
      </rPr>
      <t>j)</t>
    </r>
  </si>
  <si>
    <r>
      <t>Ln(</t>
    </r>
    <r>
      <rPr>
        <b/>
        <i/>
        <sz val="10"/>
        <rFont val="Times New Roman"/>
        <family val="1"/>
      </rPr>
      <t>IPX</t>
    </r>
    <r>
      <rPr>
        <b/>
        <i/>
        <vertAlign val="subscript"/>
        <sz val="10"/>
        <rFont val="Times New Roman"/>
        <family val="1"/>
      </rPr>
      <t>j</t>
    </r>
    <r>
      <rPr>
        <b/>
        <i/>
        <sz val="10"/>
        <rFont val="Times New Roman"/>
        <family val="1"/>
      </rPr>
      <t>ITC</t>
    </r>
    <r>
      <rPr>
        <b/>
        <i/>
        <vertAlign val="subscript"/>
        <sz val="10"/>
        <rFont val="Times New Roman"/>
        <family val="1"/>
      </rPr>
      <t>j)</t>
    </r>
  </si>
  <si>
    <r>
      <t xml:space="preserve">Ln </t>
    </r>
    <r>
      <rPr>
        <b/>
        <i/>
        <sz val="10"/>
        <rFont val="Times New Roman"/>
        <family val="1"/>
      </rPr>
      <t>ITCR</t>
    </r>
  </si>
  <si>
    <t>Ln inflación</t>
  </si>
  <si>
    <r>
      <t>S</t>
    </r>
    <r>
      <rPr>
        <b/>
        <i/>
        <sz val="14"/>
        <rFont val="Times New Roman"/>
        <family val="1"/>
      </rPr>
      <t>p</t>
    </r>
    <r>
      <rPr>
        <b/>
        <i/>
        <vertAlign val="subscript"/>
        <sz val="14"/>
        <rFont val="Times New Roman"/>
        <family val="1"/>
      </rPr>
      <t>i</t>
    </r>
    <r>
      <rPr>
        <b/>
        <i/>
        <sz val="14"/>
        <rFont val="Times New Roman"/>
        <family val="1"/>
      </rPr>
      <t>q</t>
    </r>
    <r>
      <rPr>
        <b/>
        <i/>
        <vertAlign val="subscript"/>
        <sz val="14"/>
        <rFont val="Times New Roman"/>
        <family val="1"/>
      </rPr>
      <t>0</t>
    </r>
  </si>
  <si>
    <r>
      <t>S</t>
    </r>
    <r>
      <rPr>
        <b/>
        <i/>
        <sz val="14"/>
        <rFont val="Times New Roman"/>
        <family val="1"/>
      </rPr>
      <t>p</t>
    </r>
    <r>
      <rPr>
        <b/>
        <i/>
        <vertAlign val="subscript"/>
        <sz val="14"/>
        <rFont val="Times New Roman"/>
        <family val="1"/>
      </rPr>
      <t>0</t>
    </r>
    <r>
      <rPr>
        <b/>
        <i/>
        <sz val="14"/>
        <rFont val="Times New Roman"/>
        <family val="1"/>
      </rPr>
      <t>q</t>
    </r>
    <r>
      <rPr>
        <b/>
        <i/>
        <vertAlign val="subscript"/>
        <sz val="14"/>
        <rFont val="Times New Roman"/>
        <family val="1"/>
      </rPr>
      <t>i</t>
    </r>
  </si>
  <si>
    <r>
      <t>p</t>
    </r>
    <r>
      <rPr>
        <b/>
        <i/>
        <vertAlign val="subscript"/>
        <sz val="10"/>
        <rFont val="Times New Roman"/>
        <family val="1"/>
      </rPr>
      <t>A</t>
    </r>
  </si>
  <si>
    <r>
      <t>p</t>
    </r>
    <r>
      <rPr>
        <b/>
        <i/>
        <vertAlign val="subscript"/>
        <sz val="10"/>
        <rFont val="Times New Roman"/>
        <family val="1"/>
      </rPr>
      <t>B</t>
    </r>
  </si>
  <si>
    <r>
      <t>p</t>
    </r>
    <r>
      <rPr>
        <b/>
        <i/>
        <vertAlign val="subscript"/>
        <sz val="10"/>
        <rFont val="Times New Roman"/>
        <family val="1"/>
      </rPr>
      <t>C</t>
    </r>
  </si>
  <si>
    <r>
      <t xml:space="preserve">PIB </t>
    </r>
    <r>
      <rPr>
        <b/>
        <sz val="10"/>
        <rFont val="Times New Roman"/>
        <family val="1"/>
      </rPr>
      <t xml:space="preserve">                                       (pesos corrientes) </t>
    </r>
  </si>
  <si>
    <r>
      <t xml:space="preserve">PIB  </t>
    </r>
    <r>
      <rPr>
        <b/>
        <sz val="10"/>
        <rFont val="Times New Roman"/>
        <family val="1"/>
      </rPr>
      <t xml:space="preserve">                                           (dólares constantes 1995) </t>
    </r>
  </si>
  <si>
    <r>
      <t>PIB</t>
    </r>
    <r>
      <rPr>
        <b/>
        <sz val="10"/>
        <rFont val="Times New Roman"/>
        <family val="1"/>
      </rPr>
      <t xml:space="preserve">, PPA                                               (dólares corrientes internacionales) </t>
    </r>
  </si>
  <si>
    <r>
      <t xml:space="preserve">PIB </t>
    </r>
    <r>
      <rPr>
        <b/>
        <sz val="10"/>
        <rFont val="Times New Roman"/>
        <family val="1"/>
      </rPr>
      <t xml:space="preserve">                                (dólares corrientes) </t>
    </r>
  </si>
  <si>
    <t>Precio en dólares</t>
  </si>
  <si>
    <t xml:space="preserve">Índice implícito de PPP </t>
  </si>
  <si>
    <t xml:space="preserve">La primera columna son las ponderaciones ajustadas para los cuatro países, que resultan de dividir las que utiliza el Banco de la Republica por (1-0.339), de forma que la suma de las cuatro sea 1. La segunda columna son los índices de precios 2000=100 que salen directamente de la información de la pregunta (las inflaciones de 2000 son irrelevantes para el ejercicio). La columna siguiente son los índices de las tasa de cambio con respecto al dólar, que resultan de comparar las tasa de cambio para 2000 y 2001. Si el índice de la tasa de cambio del peso calculado de igual forma se divide por los índices anteriores, se obtiene la columna siguiente, que representa los índices de las tasa de cambio del peso con respecto a cada uno de los cuatro países. La última columna se explica por sí misma. La sumatoria de esta ultima columna, dividida por el índice de precios colombiano base 2000=100 es el índice de la tasa de cambio real buscado El resultado indica que, con respecto a los cuatro países considerados, la tasa de cambio real del peso se revaluó en 3.5% entre diciembre de 2000 y diciembre de 2001. </t>
  </si>
  <si>
    <t>a) Los precios unitarios de venta por producto resultan de dividir los valores por las cantidades y aparecen en las tres primeras columnas del cuadro siguiente:</t>
  </si>
  <si>
    <t>Explique las razones por las que los índices de Paasche se interpretan como los índices implícitos de los Laspayres.</t>
  </si>
  <si>
    <t>Haga nuevamente los cálculos de la pregunta anterior utilizando ponderaciones geométricas, como lo hace el Banco de la República.</t>
  </si>
  <si>
    <t>Muestre si los índices ideales de Fisher reúnen las propiedades de reversibilidad, transitividad y descomposición de valor.</t>
  </si>
  <si>
    <t>Años</t>
  </si>
  <si>
    <t>Producción</t>
  </si>
  <si>
    <t>(Miles de toneladas)</t>
  </si>
  <si>
    <t>Valor</t>
  </si>
  <si>
    <t>Precios por tonelada</t>
  </si>
  <si>
    <t>Arroz</t>
  </si>
  <si>
    <t>Cebada</t>
  </si>
  <si>
    <t>Maíz</t>
  </si>
  <si>
    <t>Sorgo</t>
  </si>
  <si>
    <t>Trigo</t>
  </si>
  <si>
    <t>Total</t>
  </si>
  <si>
    <t>-</t>
  </si>
  <si>
    <t>Ponderaciones</t>
  </si>
  <si>
    <t>Índice</t>
  </si>
  <si>
    <t>IPC</t>
  </si>
  <si>
    <t>INDICE DE PRECIOS AL CONSUMIDOR</t>
  </si>
  <si>
    <t>Enero</t>
  </si>
  <si>
    <t>Febrero</t>
  </si>
  <si>
    <t>Marzo</t>
  </si>
  <si>
    <t>Abril</t>
  </si>
  <si>
    <t>Mayo</t>
  </si>
  <si>
    <t>Junio</t>
  </si>
  <si>
    <t>Julio</t>
  </si>
  <si>
    <t>Agosto</t>
  </si>
  <si>
    <t>Septiembre</t>
  </si>
  <si>
    <t>Octubre</t>
  </si>
  <si>
    <t>Noviembre</t>
  </si>
  <si>
    <t>Diciembre</t>
  </si>
  <si>
    <t>Artículo A</t>
  </si>
  <si>
    <t>(unidades)</t>
  </si>
  <si>
    <t>(miles $)</t>
  </si>
  <si>
    <t>Artículo B</t>
  </si>
  <si>
    <t>Artículo C</t>
  </si>
  <si>
    <t>Inflación</t>
  </si>
  <si>
    <t>Crecimiento de la industria</t>
  </si>
  <si>
    <t>%</t>
  </si>
  <si>
    <t>Empleados</t>
  </si>
  <si>
    <t>Obreros</t>
  </si>
  <si>
    <t>Número</t>
  </si>
  <si>
    <t>Sueldos pagados</t>
  </si>
  <si>
    <t>Precios unitarios</t>
  </si>
  <si>
    <t>Índices de volumen</t>
  </si>
  <si>
    <t>Ponderación</t>
  </si>
  <si>
    <t xml:space="preserve">Junio de </t>
  </si>
  <si>
    <t>Alimentos</t>
  </si>
  <si>
    <t>Vivienda</t>
  </si>
  <si>
    <t>Salud</t>
  </si>
  <si>
    <t>Educación</t>
  </si>
  <si>
    <t>Variación de precios empresa</t>
  </si>
  <si>
    <t>Variación volúmen ventas empresa</t>
  </si>
  <si>
    <t>Sueldo por obrero</t>
  </si>
  <si>
    <t>Índice de sueldos nominales</t>
  </si>
  <si>
    <t>Índices de precios</t>
  </si>
  <si>
    <t>A</t>
  </si>
  <si>
    <t>B</t>
  </si>
  <si>
    <t>C</t>
  </si>
  <si>
    <t>Índice empleo obrero</t>
  </si>
  <si>
    <t>Índice volumen producción</t>
  </si>
  <si>
    <t>Índice de poder de compra salarios</t>
  </si>
  <si>
    <t>Índice               de productividad</t>
  </si>
  <si>
    <t>Cantidades de</t>
  </si>
  <si>
    <t>Precios de</t>
  </si>
  <si>
    <t>Colombia</t>
  </si>
  <si>
    <t>Estados Unidos</t>
  </si>
  <si>
    <t>Japón</t>
  </si>
  <si>
    <t>Venezuela</t>
  </si>
  <si>
    <t>Tasa de cambio por dólar</t>
  </si>
  <si>
    <t>Canadá</t>
  </si>
  <si>
    <t>Ponderación ajustada</t>
  </si>
  <si>
    <t>(2000 = 100)</t>
  </si>
  <si>
    <r>
      <t>1,0278/ITCU</t>
    </r>
    <r>
      <rPr>
        <b/>
        <vertAlign val="subscript"/>
        <sz val="10"/>
        <rFont val="Times New Roman"/>
        <family val="1"/>
      </rPr>
      <t>j</t>
    </r>
  </si>
  <si>
    <r>
      <t>w</t>
    </r>
    <r>
      <rPr>
        <b/>
        <vertAlign val="subscript"/>
        <sz val="10"/>
        <rFont val="Times New Roman"/>
        <family val="1"/>
      </rPr>
      <t>j</t>
    </r>
  </si>
  <si>
    <t>Totales</t>
  </si>
  <si>
    <t>c)</t>
  </si>
  <si>
    <t>d)</t>
  </si>
  <si>
    <t>Variaciones</t>
  </si>
  <si>
    <t>Variacion promedio</t>
  </si>
  <si>
    <t xml:space="preserve">Diferente de </t>
  </si>
  <si>
    <t xml:space="preserve"> IPC sin alimentos</t>
  </si>
  <si>
    <t>Total sin alimentos</t>
  </si>
  <si>
    <t>Precios relativos alimentos/resto</t>
  </si>
  <si>
    <t>ITCR</t>
  </si>
  <si>
    <t>Variacion</t>
  </si>
  <si>
    <t>Vestuario</t>
  </si>
  <si>
    <t>Inflación esperada</t>
  </si>
  <si>
    <t>Crecimiento esperado de la industria</t>
  </si>
  <si>
    <t>Crecimiento conjunto</t>
  </si>
  <si>
    <t>Demostración</t>
  </si>
  <si>
    <t>Variación</t>
  </si>
  <si>
    <t>Para mirar la evolución de las cantidades debería calcularse la relación entre los dos índices, es decir,</t>
  </si>
  <si>
    <t>En el caso de índices Laspayres:</t>
  </si>
  <si>
    <t>y</t>
  </si>
  <si>
    <t>El índice agregado, también de forma Laspayres debe ser</t>
  </si>
  <si>
    <t xml:space="preserve">de donde se sigue que </t>
  </si>
  <si>
    <t>tomando las sumatorias para todas la observaciones A y todas las observaciones B, que equivale a la fórmula del índice de Laspayres.</t>
  </si>
  <si>
    <t>En cambio, si se parte de índices de Paasche</t>
  </si>
  <si>
    <t>Las ponderaciones deben darse con relación a los valores del período corriente:</t>
  </si>
  <si>
    <t>Y por consiguiente el índice agregado será:</t>
  </si>
  <si>
    <t>cuya forma no corresponde a la de ningún índice usual.</t>
  </si>
  <si>
    <t>La propiedad de reversibilidad requiere que,</t>
  </si>
  <si>
    <t>Lo cual se cumple en los índices Fisher, como se ve en el caso de los índices de precios:</t>
  </si>
  <si>
    <t>La propiedad de transitividad se cumple cuando</t>
  </si>
  <si>
    <t>Como se aprecia enseguida, los índices de Fisher no cumplen esta propiedad (tampoco los de Laspayres o Paasche):</t>
  </si>
  <si>
    <t>La propiedad de descomposición de valor implica que</t>
  </si>
  <si>
    <t xml:space="preserve">Para los índices de Fischer esta propiedad se cumple, puesto que </t>
  </si>
  <si>
    <t xml:space="preserve">para </t>
  </si>
  <si>
    <t xml:space="preserve"> alimentos.</t>
  </si>
  <si>
    <t>A partir de esta fórmula se obtiene:</t>
  </si>
  <si>
    <t>Puede aplicarse directamente la expresión</t>
  </si>
  <si>
    <t>País</t>
  </si>
  <si>
    <t>Argentina</t>
  </si>
  <si>
    <t>Brasil</t>
  </si>
  <si>
    <t>Chile</t>
  </si>
  <si>
    <t>China</t>
  </si>
  <si>
    <t>México</t>
  </si>
  <si>
    <t>Tasa de cambio implicita de mercado</t>
  </si>
  <si>
    <t>Tasa de cambio implícita de paridad</t>
  </si>
  <si>
    <t>Indice de apreciacion relativa</t>
  </si>
  <si>
    <t xml:space="preserve">PIB                                 (dólares corrientes) </t>
  </si>
  <si>
    <t xml:space="preserve">PIB                                        (pesos corrientes) </t>
  </si>
  <si>
    <t>Volver al índice</t>
  </si>
  <si>
    <t>ÍNDICES DE PRECIOS Y CANTIDADES</t>
  </si>
  <si>
    <t>Técnicas de Medición Económica</t>
  </si>
  <si>
    <t>Ejercicios</t>
  </si>
  <si>
    <t>.</t>
  </si>
  <si>
    <t>2.</t>
  </si>
  <si>
    <t>3.</t>
  </si>
  <si>
    <t>4.</t>
  </si>
  <si>
    <t>5.</t>
  </si>
  <si>
    <t>6.</t>
  </si>
  <si>
    <t>7.</t>
  </si>
  <si>
    <t>8.</t>
  </si>
  <si>
    <t>Preguntas</t>
  </si>
  <si>
    <t xml:space="preserve"> </t>
  </si>
  <si>
    <t>Compruebe que el índice de cantidades de Paasche del ejercicio anterior puede deducirse a partir del índice de precios de Laspayres. Deduzca entonces el índice de cantidades de Laspayres.</t>
  </si>
  <si>
    <t>Se pide calcular:</t>
  </si>
  <si>
    <t>a)     ¿qué tan aceptable ha sido el crecimiento de la empresa? ¿Ha ganado o perdido mercado y en qué años?</t>
  </si>
  <si>
    <t>b)    ¿qué tanto se han encarecido o abaratado relativamente los productos de la empresa?</t>
  </si>
  <si>
    <t>Los datos</t>
  </si>
  <si>
    <r>
      <t xml:space="preserve">Supóngase los índices A y B de tipo Laspayres, para las cantidades del año </t>
    </r>
    <r>
      <rPr>
        <b/>
        <i/>
        <sz val="10"/>
        <rFont val="Times New Roman"/>
        <family val="1"/>
      </rPr>
      <t xml:space="preserve">i </t>
    </r>
    <r>
      <rPr>
        <b/>
        <sz val="10"/>
        <rFont val="Times New Roman"/>
        <family val="1"/>
      </rPr>
      <t>respecto al año 0</t>
    </r>
  </si>
  <si>
    <r>
      <t xml:space="preserve">donde las ponderaciones </t>
    </r>
    <r>
      <rPr>
        <b/>
        <i/>
        <sz val="10"/>
        <rFont val="Times New Roman"/>
        <family val="1"/>
      </rPr>
      <t xml:space="preserve">W </t>
    </r>
    <r>
      <rPr>
        <b/>
        <sz val="10"/>
        <rFont val="Times New Roman"/>
        <family val="1"/>
      </rPr>
      <t>deben darse con relación a los valores del año base</t>
    </r>
  </si>
  <si>
    <t>El índice inverso es:</t>
  </si>
  <si>
    <t>mientras que definido como Paasche es,</t>
  </si>
  <si>
    <t xml:space="preserve">a) </t>
  </si>
  <si>
    <t>b)</t>
  </si>
  <si>
    <t>=</t>
  </si>
  <si>
    <t xml:space="preserve">Se obtiene a partir del promedio </t>
  </si>
  <si>
    <t>del índice para cada año</t>
  </si>
  <si>
    <t>W</t>
  </si>
  <si>
    <t>Ponderación W</t>
  </si>
  <si>
    <t>Resumiendo</t>
  </si>
  <si>
    <t>Grupo</t>
  </si>
  <si>
    <t>e) Comprobación a partir de la ponderación de los alimentos y los índices de alimentos y total</t>
  </si>
  <si>
    <r>
      <t>1-W</t>
    </r>
    <r>
      <rPr>
        <b/>
        <vertAlign val="subscript"/>
        <sz val="10"/>
        <rFont val="Times New Roman"/>
        <family val="1"/>
      </rPr>
      <t>A</t>
    </r>
  </si>
  <si>
    <t>a) Los índices totales se obtienen mediante la fórmula de Laspayres</t>
  </si>
  <si>
    <t>d) Índices de los grupos de los "no alimentos"</t>
  </si>
  <si>
    <t>Cálculo de IPC sin alimentos</t>
  </si>
  <si>
    <t>Cálculo del índice de precios relativos de los alimentos (con respecto al resto de artículos de la canasta familiar)</t>
  </si>
  <si>
    <t>Total Ponderaciones</t>
  </si>
  <si>
    <t>Fuente: Revista del Banco de la República, Enero 2,004,</t>
  </si>
  <si>
    <t xml:space="preserve"> www.banrep.gov.co </t>
  </si>
  <si>
    <t xml:space="preserve">y "Revisión metodológica del ITCR y cálculo de un Índice </t>
  </si>
  <si>
    <t>de Competitividad con terceros países". Revista Banco de la República Nov. 2003</t>
  </si>
  <si>
    <t xml:space="preserve">y "Revisión metodológica del ITCR y cálculo de un Índice de Competitividad </t>
  </si>
  <si>
    <t>con terceros países". Revista Banco de la República Nov. 2003</t>
  </si>
  <si>
    <t xml:space="preserve">PIB, PPA                                               (dólares corrientes internacionales) </t>
  </si>
  <si>
    <t>Con base en las siguientes cifras calcule la tasa de cambio (implícita) de mercado, la tasa de cambio (implícita) de paridad de poder adquisitivo (TCPPA) y el índice de apreciación relativa (por poder de compra) del peso colombiano.</t>
  </si>
  <si>
    <t>Los datos son:</t>
  </si>
  <si>
    <t>Reorganizando los resultados de estos cálculos</t>
  </si>
  <si>
    <t>/</t>
  </si>
  <si>
    <t>En este caso sí se puede deducir el índice de cantidades buscado, por cuanto los precios permanecen constantes en el año de base.</t>
  </si>
  <si>
    <t xml:space="preserve">Este resultado no corresponde a un índice de cantidades porque no están manteniéndose constantes los precios en ningún período. </t>
  </si>
  <si>
    <t xml:space="preserve">Los índices de Paasche se consideran como implícitos de los de Laspayres porque pueden ser derivados de éstos, que son de más fácil cálculo. </t>
  </si>
  <si>
    <t>c) La variación del total no es un exactamente un promedio ponderado de las variaciones de los grupos, porque las ponderaciones fijas corresponden a los índices, no a sus variaciones. Las ponderaciones de las variaciones deben tener en cuenta los valores alcanzados por los índices en el período respecto al cual se calculan las variaciones. Los artículos con índices superiores al total tendrán participaciones mayores que la inicial y viceversa.</t>
  </si>
  <si>
    <t>Del ejercicio anterior se obtienen los siguientes cálculos:</t>
  </si>
  <si>
    <t>Ponderación total:</t>
  </si>
  <si>
    <t xml:space="preserve">Observe que los cálculos proceden como en el caso de las ponderaciones aritméticas hasta el momento en que intervienen las ponderaciones. Las ponderaciones deben aplicarse a los logaritmos de los índices de las tasas de cambio y los índices de precios. Como puede verse, el resultado final es un apreciación real un poco menor al obtenido con las ponderaciones aritméticas, porque las ponderaciones geométricas eliminan los sesgos que resultan del otro sistema. </t>
  </si>
  <si>
    <t>Volver a ejercicios</t>
  </si>
  <si>
    <t>Bibliografía y fuentes estadísticas</t>
  </si>
  <si>
    <t xml:space="preserve">Fuentes y métodos </t>
  </si>
  <si>
    <r>
      <t>Todos los índices posibles entre esos datos pueden calcularse partiendo de la siguiente matriz de valores ponderados (</t>
    </r>
    <r>
      <rPr>
        <b/>
        <sz val="10"/>
        <rFont val="Symbol"/>
        <family val="1"/>
      </rPr>
      <t>S</t>
    </r>
    <r>
      <rPr>
        <b/>
        <i/>
        <sz val="10"/>
        <rFont val="Times New Roman"/>
        <family val="1"/>
      </rPr>
      <t>p</t>
    </r>
    <r>
      <rPr>
        <b/>
        <i/>
        <vertAlign val="subscript"/>
        <sz val="10"/>
        <rFont val="Times New Roman"/>
        <family val="1"/>
      </rPr>
      <t>i</t>
    </r>
    <r>
      <rPr>
        <b/>
        <i/>
        <sz val="10"/>
        <rFont val="Times New Roman"/>
        <family val="1"/>
      </rPr>
      <t>q</t>
    </r>
    <r>
      <rPr>
        <b/>
        <i/>
        <vertAlign val="subscript"/>
        <sz val="10"/>
        <rFont val="Times New Roman"/>
        <family val="1"/>
      </rPr>
      <t>i</t>
    </r>
    <r>
      <rPr>
        <b/>
        <sz val="10"/>
        <rFont val="Times New Roman"/>
        <family val="1"/>
      </rPr>
      <t>), obtenidos de los datos anteriores (miles de pesos).</t>
    </r>
  </si>
  <si>
    <t>A partir de la información del Cuadro 5.3, calcule los siguientes índices para el período 2012-2014:</t>
  </si>
  <si>
    <t>a)       precios Laspayres base 2014 = 100</t>
  </si>
  <si>
    <t>b)       precios Paasche base 2014 = 100</t>
  </si>
  <si>
    <t>c)       cantidades Paasche base 2014 = 100</t>
  </si>
  <si>
    <t>d)       valor base 2014 = 100</t>
  </si>
  <si>
    <t>P12 Q12</t>
  </si>
  <si>
    <t>P13 Q12</t>
  </si>
  <si>
    <t>P14 Q12</t>
  </si>
  <si>
    <t xml:space="preserve"> P12 Q13</t>
  </si>
  <si>
    <t>P13 Q13</t>
  </si>
  <si>
    <t>P14 Q13</t>
  </si>
  <si>
    <t>P12 Q14</t>
  </si>
  <si>
    <t>P13 Q14</t>
  </si>
  <si>
    <t>P14 Q14</t>
  </si>
  <si>
    <t xml:space="preserve">Escriba la fórmula básica de cálculo del índice de cantidades Paasche para el año 1 con respecto al año 0, y la del mismo índice para el año 2 respecto al año 0. Explique porqué a partir de estos dos índices no puede deducirse cuál fue la evolución de las cantidades entre los períodos 1 y 2.
 ¿Y si los índices que se comparan fueran de tipo Laspayres?
</t>
  </si>
  <si>
    <t xml:space="preserve">Demuestre formalmente que los índices de cantidades de Laspayres son aditivos, más no así los de Paasche.
</t>
  </si>
  <si>
    <t>Considere la siguiente información de precios:</t>
  </si>
  <si>
    <t>(Diciembre 2008=100)</t>
  </si>
  <si>
    <r>
      <t>Fuente</t>
    </r>
    <r>
      <rPr>
        <sz val="8"/>
        <rFont val="Times New Roman"/>
        <family val="1"/>
      </rPr>
      <t>: Banco de la República</t>
    </r>
  </si>
  <si>
    <t xml:space="preserve">c) calcule la tasa de inflación para lo corrido del año a junio de 2014 </t>
  </si>
  <si>
    <t>Considere la siguiente información de precios de Bogotá:</t>
  </si>
  <si>
    <t>Grupo de gasto</t>
  </si>
  <si>
    <t>Diversión</t>
  </si>
  <si>
    <t>Transporte</t>
  </si>
  <si>
    <t>Comunicaciones</t>
  </si>
  <si>
    <t>Otros Gastos</t>
  </si>
  <si>
    <t>Fuente: DANE y Banco de la República</t>
  </si>
  <si>
    <t>Con esta información</t>
  </si>
  <si>
    <t xml:space="preserve">b) Obtenga las tasas de variación de los precios entre junio de 2013 y junio de 2014 para los diferentes grupos </t>
  </si>
  <si>
    <t xml:space="preserve">a) Calcule los índices totales mediante la fórmula de Laspayres </t>
  </si>
  <si>
    <t xml:space="preserve">d) Obtenga los índices para 2013 y 2014 de los “no-alimentos” a partir de los índices y las ponderaciones de los demás grupos. ¿Cuál fue la variación de precios de los “no-alimentos” entre junio de 2013 y junio de 2014? </t>
  </si>
  <si>
    <t xml:space="preserve">e) Compruebe que puede llegarse a los mismos resultados a partir de la ponderación de los alimentos y los índices de alimentos y total.
</t>
  </si>
  <si>
    <t xml:space="preserve">c) Compruebe que la variación del total no se obtiene exactamente como un promedio ponderado de las variaciones de los grupos. ¿Por qué? </t>
  </si>
  <si>
    <t>A partir de sus respuestas al ejercicio anterior, calcule el índice de precios relativos de los alimentos (con respecto al resto de artículos de la canasta familiar) para junio de 2013 y junio de 2014. Interprete sus resultados.</t>
  </si>
  <si>
    <t>¿Cuánto varía el índice de la tasa de cambio real del peso en relación con el dólar de Estados Unidos si en un mes se devalúa el peso 2%, la inflación en Colombia es 1.5% y la inflación en Estados Unidos es 0.3%?</t>
  </si>
  <si>
    <t xml:space="preserve">Calcule el índice ponderado de la tasa de cambio real del peso para 2001 con base 2000 = 100 con respecto a los cuatro principales socios comerciales del país, a partir de la siguiente información (datos son para fin de año):
</t>
  </si>
  <si>
    <t>(en el ITCR total)</t>
  </si>
  <si>
    <t>Fuente: Revista del Banco de la República, Enero 2004, www.banrep.gov.co y "Revisión metodológica del ITCR y cálculo de un Índice de Competitividad con terceros países". Revista Banco de la República, noviembre 2003</t>
  </si>
  <si>
    <t xml:space="preserve">La empresa ABC dispone de la siguiente información sobre sus volúmenes de producción y su valor de venta: </t>
  </si>
  <si>
    <t>b) Un índice de precios (Laspayres) con base en 2010 para las ventas de la empresa.</t>
  </si>
  <si>
    <t>a) Los precios unitarios de venta por producto.</t>
  </si>
  <si>
    <t>c) Las ventas totales a precios constantes de 2010.</t>
  </si>
  <si>
    <t>d) Un índice del volumen de ventas, 2010 = 100.</t>
  </si>
  <si>
    <t>Con base en sus cálculos del punto anterior y la siguiente información del DANE,</t>
  </si>
  <si>
    <t>Crecimiento de la industria manufacturera</t>
  </si>
  <si>
    <t>Fuente: Comunicados de prensa, DANE</t>
  </si>
  <si>
    <t>Responda a las siguientes preguntas</t>
  </si>
  <si>
    <t>c)     ¿cuál debería haber sido el valor total de las ventas de la empresa en 2015 para que hubiera mantenido su participación en el mercado en 2014, suponiendo un crecimiento de la industria nacional del 1.5% y un crecimiento de precios del 7%?</t>
  </si>
  <si>
    <t>d)    ¿cuál debería ser el precio de cada uno de los productos en 2015 para que fueran relativamente iguales de costosos para los compradores que en 2010?</t>
  </si>
  <si>
    <t>La empresa ABC cuenta, además, con la siguiente información de su Departamento de Relaciones Industriales</t>
  </si>
  <si>
    <t>Se pide explicar si los siguientes reclamos de los trabajadores en 2014 son justificados:</t>
  </si>
  <si>
    <t xml:space="preserve">a) que el poder de compra de los salarios por trabajador se redujo, y que la prueba de tal cosa está en que en ese año les alcanzaría para comprar menos de los artículos producidos por la empresa. </t>
  </si>
  <si>
    <t xml:space="preserve">b) que la empresa no les había reconocido sus aumentos de productividad, antes bien, que su mayor productividad sólo servía para pagar una burocracia cada vez mayor dentro de la empresa. </t>
  </si>
  <si>
    <t>Con base en la siguiente información sobre los precios de las hamburguesas Big Mac y los tipos de cambio en enero de 2016, calcule la apreciación (o depreciación) relativa de las monedas y los tipos de cambio de paridad de poder adquisitivo con respecto a Estados Unidos y con respecto a China:</t>
  </si>
  <si>
    <t xml:space="preserve">Precio en moneda local </t>
  </si>
  <si>
    <t xml:space="preserve">Tipo de cambio </t>
  </si>
  <si>
    <t>Fuente: Banco Mundial</t>
  </si>
  <si>
    <t xml:space="preserve">PIB                                             (dólares constantes 1995) </t>
  </si>
  <si>
    <t>Capítulo 5</t>
  </si>
  <si>
    <t>Ir a respuesta 5.19</t>
  </si>
  <si>
    <t>Ir a respuesta 5.18</t>
  </si>
  <si>
    <t>Ir a respuesta 5.17</t>
  </si>
  <si>
    <t>Ir a respuesta 5.16</t>
  </si>
  <si>
    <t>Ir a respuesta 5.15</t>
  </si>
  <si>
    <t>Ir a respuesta 5.14</t>
  </si>
  <si>
    <t>Ir a respuesta 5.13</t>
  </si>
  <si>
    <t>Ir a respuesta 5.12</t>
  </si>
  <si>
    <t>Ir a respuesta 5.11</t>
  </si>
  <si>
    <t>Ir a respuesta 5.10</t>
  </si>
  <si>
    <t>Ir a respuesta 5.9</t>
  </si>
  <si>
    <t>Ir a respuesta 5.8</t>
  </si>
  <si>
    <t>Ir a respuesta 5.7</t>
  </si>
  <si>
    <t>Ir a respuesta 5.6</t>
  </si>
  <si>
    <t>Ir a respuesta 5.5</t>
  </si>
  <si>
    <t>Ir a respuesta 5.4</t>
  </si>
  <si>
    <t>Ir a respuesta 5.3</t>
  </si>
  <si>
    <t>Ir a respuesta 5.2</t>
  </si>
  <si>
    <t>Ir a respuesta 5,1</t>
  </si>
  <si>
    <t>Ejercicio 5.1</t>
  </si>
  <si>
    <t>Ejercicio 5.2</t>
  </si>
  <si>
    <t>Ejercicio 5.3</t>
  </si>
  <si>
    <t>Ejercicio 5.4</t>
  </si>
  <si>
    <t>Ejercicio 5.5</t>
  </si>
  <si>
    <t>Ejercicio 5.6</t>
  </si>
  <si>
    <t>Ejercicio 5.7</t>
  </si>
  <si>
    <t>Ejercicio 5.8</t>
  </si>
  <si>
    <t>Ejercicio 5.9</t>
  </si>
  <si>
    <t>Ejercicio 5.10</t>
  </si>
  <si>
    <t>Ejercicio 5.11</t>
  </si>
  <si>
    <t>Ejercicio 5.12</t>
  </si>
  <si>
    <t>Ejercicio 5.13</t>
  </si>
  <si>
    <t>Ejercicio 5.14</t>
  </si>
  <si>
    <t>Ejercicio 5.15</t>
  </si>
  <si>
    <t>Ejercicio 5.16</t>
  </si>
  <si>
    <t>Ejercicio 5.17</t>
  </si>
  <si>
    <t>Ejercicio 5.18</t>
  </si>
  <si>
    <t>Ejercicio 5.19</t>
  </si>
  <si>
    <t>Respuesta 5.1</t>
  </si>
  <si>
    <t>Respuesta 5.2</t>
  </si>
  <si>
    <t>Respuesta 5.3</t>
  </si>
  <si>
    <t>Respuesta 5.4</t>
  </si>
  <si>
    <t>Respuesta 5.5</t>
  </si>
  <si>
    <t>Respuesta 5.6</t>
  </si>
  <si>
    <t>Respuesta 5.7</t>
  </si>
  <si>
    <t>Respuesta 5.8</t>
  </si>
  <si>
    <t>Respuesta 5.9</t>
  </si>
  <si>
    <t>Respuesta 5.10</t>
  </si>
  <si>
    <t>Respuesta 5.11</t>
  </si>
  <si>
    <t>Respuesta 5.12</t>
  </si>
  <si>
    <t>Respuesta 5.13</t>
  </si>
  <si>
    <t>Respuesta 5.14</t>
  </si>
  <si>
    <t>Respuesta 5.15</t>
  </si>
  <si>
    <t>Respuesta 5.16</t>
  </si>
  <si>
    <t>Respuesta 5.17</t>
  </si>
  <si>
    <t>Respuesta 5.18</t>
  </si>
  <si>
    <t>Respuesta 5.19</t>
  </si>
  <si>
    <t>Fuente: FENALCE y cálculos propios.</t>
  </si>
  <si>
    <r>
      <t xml:space="preserve">Prueba de </t>
    </r>
    <r>
      <rPr>
        <b/>
        <i/>
        <sz val="10"/>
        <rFont val="Times New Roman"/>
        <family val="1"/>
      </rPr>
      <t>IPC</t>
    </r>
    <r>
      <rPr>
        <b/>
        <sz val="10"/>
        <rFont val="Times New Roman"/>
        <family val="1"/>
      </rPr>
      <t xml:space="preserve"> Laspayres Jun13/08</t>
    </r>
  </si>
  <si>
    <t>Prueba de IPC Laspayres Jun14/08</t>
  </si>
  <si>
    <t>b) Variaciones de los precios entre 2013 y 2014 para los diferentes grupos</t>
  </si>
  <si>
    <t>2014/2013</t>
  </si>
  <si>
    <t xml:space="preserve">Transporte </t>
  </si>
  <si>
    <t xml:space="preserve">Vestuario </t>
  </si>
  <si>
    <r>
      <t>W*IPC</t>
    </r>
    <r>
      <rPr>
        <b/>
        <vertAlign val="subscript"/>
        <sz val="10"/>
        <rFont val="Times New Roman"/>
        <family val="1"/>
      </rPr>
      <t>jun13</t>
    </r>
  </si>
  <si>
    <r>
      <t>W*IPC</t>
    </r>
    <r>
      <rPr>
        <b/>
        <vertAlign val="subscript"/>
        <sz val="10"/>
        <rFont val="Times New Roman"/>
        <family val="1"/>
      </rPr>
      <t>jun14</t>
    </r>
  </si>
  <si>
    <r>
      <t>IPC</t>
    </r>
    <r>
      <rPr>
        <b/>
        <vertAlign val="subscript"/>
        <sz val="10"/>
        <rFont val="Times New Roman"/>
        <family val="1"/>
      </rPr>
      <t>jun13</t>
    </r>
  </si>
  <si>
    <r>
      <t>W</t>
    </r>
    <r>
      <rPr>
        <b/>
        <vertAlign val="subscript"/>
        <sz val="10"/>
        <rFont val="Times New Roman"/>
        <family val="1"/>
      </rPr>
      <t>A</t>
    </r>
    <r>
      <rPr>
        <b/>
        <sz val="10"/>
        <rFont val="Times New Roman"/>
        <family val="1"/>
      </rPr>
      <t>*IPC</t>
    </r>
    <r>
      <rPr>
        <b/>
        <vertAlign val="subscript"/>
        <sz val="10"/>
        <rFont val="Times New Roman"/>
        <family val="1"/>
      </rPr>
      <t>Ajun13</t>
    </r>
  </si>
  <si>
    <r>
      <t>IPC</t>
    </r>
    <r>
      <rPr>
        <b/>
        <vertAlign val="subscript"/>
        <sz val="10"/>
        <rFont val="Times New Roman"/>
        <family val="1"/>
      </rPr>
      <t>NA2013</t>
    </r>
  </si>
  <si>
    <t xml:space="preserve">Si se comparan los cálculos para los dos junios se deduce que el precio relativo de los alimentos se incrementó en 0.44% en ese período. Obsérvese que como los índices utilizados para estos cálculos tienen como base diciembre de 2008, entonces el índice de precios relativos obtenido tiene también esa misma base. Esto quiere decir que entre diciembre de 2008 y los meses de junio del 2013 o del 2014, tampoco hubo prácticamente ningún cambio en el precio relativo de los alimentos, pues ambos valores son muy cercanos a 100. </t>
  </si>
  <si>
    <r>
      <t>b) El índice de precios Laspayres con base en 2010 requiere calcular los valores totales de las ventas a los precios de cada año manteniendo constantes las cantidades vendidas en 2010 (columna</t>
    </r>
    <r>
      <rPr>
        <b/>
        <i/>
        <sz val="10"/>
        <rFont val="Times New Roman"/>
        <family val="1"/>
      </rPr>
      <t xml:space="preserve"> p</t>
    </r>
    <r>
      <rPr>
        <b/>
        <i/>
        <vertAlign val="subscript"/>
        <sz val="10"/>
        <rFont val="Times New Roman"/>
        <family val="1"/>
      </rPr>
      <t>i</t>
    </r>
    <r>
      <rPr>
        <b/>
        <i/>
        <sz val="10"/>
        <rFont val="Times New Roman"/>
        <family val="1"/>
      </rPr>
      <t>q</t>
    </r>
    <r>
      <rPr>
        <b/>
        <i/>
        <vertAlign val="subscript"/>
        <sz val="10"/>
        <rFont val="Times New Roman"/>
        <family val="1"/>
      </rPr>
      <t>o</t>
    </r>
    <r>
      <rPr>
        <b/>
        <i/>
        <sz val="10"/>
        <rFont val="Times New Roman"/>
        <family val="1"/>
      </rPr>
      <t xml:space="preserve"> </t>
    </r>
    <r>
      <rPr>
        <b/>
        <sz val="10"/>
        <rFont val="Times New Roman"/>
        <family val="1"/>
      </rPr>
      <t xml:space="preserve">) y luego calcular un índice de esos valores (columna </t>
    </r>
    <r>
      <rPr>
        <b/>
        <i/>
        <sz val="10"/>
        <rFont val="Times New Roman"/>
        <family val="1"/>
      </rPr>
      <t>IPL</t>
    </r>
    <r>
      <rPr>
        <b/>
        <i/>
        <vertAlign val="subscript"/>
        <sz val="10"/>
        <rFont val="Times New Roman"/>
        <family val="1"/>
      </rPr>
      <t>i/</t>
    </r>
    <r>
      <rPr>
        <b/>
        <vertAlign val="subscript"/>
        <sz val="10"/>
        <rFont val="Times New Roman"/>
        <family val="1"/>
      </rPr>
      <t>0</t>
    </r>
    <r>
      <rPr>
        <b/>
        <sz val="10"/>
        <rFont val="Times New Roman"/>
        <family val="1"/>
      </rPr>
      <t xml:space="preserve">). </t>
    </r>
  </si>
  <si>
    <r>
      <t xml:space="preserve">c) Pueden utilizarse dos métodos. El primero consiste en calcular los valores totales de las ventas multiplicando las cantidades de cada año y cada producto por los precios respectivos de 2010 (columna </t>
    </r>
    <r>
      <rPr>
        <b/>
        <i/>
        <sz val="10"/>
        <rFont val="Times New Roman"/>
        <family val="1"/>
      </rPr>
      <t>p</t>
    </r>
    <r>
      <rPr>
        <b/>
        <i/>
        <vertAlign val="subscript"/>
        <sz val="10"/>
        <rFont val="Times New Roman"/>
        <family val="1"/>
      </rPr>
      <t>0</t>
    </r>
    <r>
      <rPr>
        <b/>
        <i/>
        <sz val="10"/>
        <rFont val="Times New Roman"/>
        <family val="1"/>
      </rPr>
      <t>q</t>
    </r>
    <r>
      <rPr>
        <b/>
        <i/>
        <vertAlign val="subscript"/>
        <sz val="10"/>
        <rFont val="Times New Roman"/>
        <family val="1"/>
      </rPr>
      <t>i</t>
    </r>
    <r>
      <rPr>
        <b/>
        <sz val="10"/>
        <rFont val="Times New Roman"/>
        <family val="1"/>
      </rPr>
      <t>). El segundo consiste en calcular los valores totales de las ventas a precios corrientes y deflactarlos por el índice de precios Laspayres calculado anteriormente (columna siguiente). Los resultados no son idénticos. ¿Por qué?</t>
    </r>
  </si>
  <si>
    <t>d) Se trata de dividir cada una de las dos series obtenidas del ejercicio anterior por su valor correspondiente a 2010. Los resultados aparecen en las dos últimas columnas del mismo cuadro. Obsérvese que con el primer método el resultado final es un índice de cantidades tipo Laspayres y con el segundo es un índice de cantidades tipo Paasche (esto explica la diferencia del punto anterior).</t>
  </si>
  <si>
    <t>Fuente: Comunicados de Prensa, DANE</t>
  </si>
  <si>
    <r>
      <t>IPC</t>
    </r>
    <r>
      <rPr>
        <b/>
        <sz val="10"/>
        <rFont val="Times New Roman"/>
        <family val="1"/>
      </rPr>
      <t xml:space="preserve"> (A partir de inflación) 2010 = 100 </t>
    </r>
  </si>
  <si>
    <t>Fuente: The Economist y cálculos propios,</t>
  </si>
  <si>
    <t xml:space="preserve">Banco de la República. “Metodología de cálculo del Índice de Tasa de Cambio Real (ITCR) de Colombia” (sin fecha). Explica los cambios de metodología del 2014: www.banrep.gov.co/economia/pli/Metodologia_ITCR_u.PDF </t>
  </si>
  <si>
    <t>Banco Mundial, World Development Indicators 2003, Washington, DC, 2003. Incluye cálculos del PIB en dólares de paridad. Se encuentra disponible en: http://www.worldbank.org/data/wdi2003/</t>
  </si>
  <si>
    <t xml:space="preserve">DANE. “El IPC en Colombia: 50 años de un dato de coyuntura”, Boletín Mensual de Estadística, DANE, No. 600, Marzo de 2003. Hace un recuento breve y sencillo sobre la construcción del  IPC. 
</t>
  </si>
  <si>
    <t>Montenegro García, Álvaro, “50 Años del índice de precios en Colombia”, Facultad de Ciencias Económicas y Administrativas, Pontificia Universidad Javeriana, Documentos de Economía No. 10, mayo de 2004. Una breve historia del IPC, su metodología, y sus sesgos y problemas de medición.</t>
  </si>
  <si>
    <t xml:space="preserve">www.banrep.gov.co  Presenta las series del IPC, el IPP y la ITCR según las metodologías más recientes. </t>
  </si>
  <si>
    <t xml:space="preserve">www.dane.gov.co  Presenta las series del IPC y el IPP según las metodologías más recientes, y documentos técnicos que explican la construcción de ambos índices. </t>
  </si>
  <si>
    <t xml:space="preserve">http://data.worldbank.org Presenta las tasas de cambio de paridad de poder adquisitivo y los PIB a precios de paridad de poder de compra. 
</t>
  </si>
  <si>
    <t>Textos y manuales</t>
  </si>
  <si>
    <t>Balk, Bert M. Price and Quantity Index Numbers. Models for Measuring Aggregate Change and Difference. Cambridge University Press. 2008. Excelente recuento de la historia, la teoría, las aplicaciones y las limitaciones de los índices de precios y cantidades.</t>
  </si>
  <si>
    <t>Organización Internacional del Trabajo / Fondo Monetario Internacional / Organización de Cooperación y Desarrollo Económicos / Oficina Estadística de las Comunidades Europeas / Naciones Unidas / Banco Internacional de Reconstrucción y Fomento / Banco Mundial, Manual del Índice de Precios al Consumidor. Teoría y Práctica. 2006. La más completa guía teórica y práctica sobre el IPC: https://www.imf.org/external/pubs/ft/cpi/manual/2004/esl/cpi_sp.pdf</t>
  </si>
  <si>
    <t>Fuente: Revista del Banco de la República, Enero 2004, www.banrep.gov.co</t>
  </si>
  <si>
    <t>Sub-valoración (-) / sobre-valoración (+) con respecto al dólar ( %)</t>
  </si>
  <si>
    <t>Si se calcula un índice de los sueldos pagados por obrero y se compara con los índices de precios unitarios de los tres artículos de la empresa, puede verse que para 2013 y 2014 el argumento es válido en relación con los artículo B, pero no en relación con los artículos A y C:</t>
  </si>
  <si>
    <t>De donde se comprueba que la variación es 2.66%, como se había encontrado arriba.</t>
  </si>
  <si>
    <t>Variación porcentual</t>
  </si>
  <si>
    <t xml:space="preserve"> Ventas a precios constantes</t>
  </si>
  <si>
    <r>
      <rPr>
        <b/>
        <i/>
        <sz val="10"/>
        <rFont val="Times New Roman"/>
        <family val="1"/>
      </rPr>
      <t>IPL</t>
    </r>
    <r>
      <rPr>
        <b/>
        <i/>
        <vertAlign val="subscript"/>
        <sz val="10"/>
        <rFont val="Times New Roman"/>
        <family val="1"/>
      </rPr>
      <t>i/0</t>
    </r>
    <r>
      <rPr>
        <b/>
        <sz val="10"/>
        <rFont val="Times New Roman"/>
        <family val="1"/>
      </rPr>
      <t>: Índice de precios Laspayres</t>
    </r>
  </si>
  <si>
    <t xml:space="preserve">a) Se calculan las variaciones del índice de volumen de ventas de la empresa y se comparan con las tasas de crecimiento de la industria. Como se deduce del cuadro siguiente, la empresa perdió mercado en 2011, pero ganó en los años siguientes. </t>
  </si>
  <si>
    <t xml:space="preserve">b) Se trata ahora de comparar la inflación con la variación del índice de precios de la empresa. En todos los años los precios de la empresa aumentaron más que el IPC. </t>
  </si>
  <si>
    <t>Valor total de ventas</t>
  </si>
  <si>
    <t>Valor esperado de las ventas en 2015</t>
  </si>
  <si>
    <t>Valor de las ventas en 2014</t>
  </si>
  <si>
    <t>c) El valor de las ventas en 2014 (43,140) debe aumentar en 8,6% (que resulta de combinar --no de sumar-- la inflación esperada con el crecimiento esperado de la industria).</t>
  </si>
  <si>
    <t>Precio en 2010</t>
  </si>
  <si>
    <t>Precio en 2015</t>
  </si>
  <si>
    <t>Producto A</t>
  </si>
  <si>
    <t>Producto B</t>
  </si>
  <si>
    <t>Producto C</t>
  </si>
  <si>
    <t>Precio en 2014</t>
  </si>
  <si>
    <r>
      <t>Sin embargo, el poder de compra de los salarios debe medirse correctamente deflactando el índice de los salarios nominales por el</t>
    </r>
    <r>
      <rPr>
        <b/>
        <i/>
        <sz val="10"/>
        <rFont val="Times New Roman"/>
        <family val="1"/>
      </rPr>
      <t xml:space="preserve"> IPC</t>
    </r>
    <r>
      <rPr>
        <b/>
        <sz val="10"/>
        <rFont val="Times New Roman"/>
        <family val="1"/>
      </rPr>
      <t xml:space="preserve">. En el cuadro se ve que el poder de compra de los salarios aumentó todos los años, incluyendo 2014. </t>
    </r>
  </si>
  <si>
    <t>Zona del euro</t>
  </si>
  <si>
    <r>
      <t xml:space="preserve">Por consiguiente el tipo de cambio real se eleva en 0.8%, lo cual implica una </t>
    </r>
    <r>
      <rPr>
        <b/>
        <i/>
        <sz val="10"/>
        <rFont val="Times New Roman"/>
        <family val="1"/>
      </rPr>
      <t xml:space="preserve">mejoría </t>
    </r>
    <r>
      <rPr>
        <b/>
        <sz val="10"/>
        <rFont val="Times New Roman"/>
        <family val="1"/>
      </rPr>
      <t xml:space="preserve">en la competitividad frente a Estados Unidos. </t>
    </r>
  </si>
  <si>
    <t>p12q14/p14q14</t>
  </si>
  <si>
    <t>p13q14/p14q14</t>
  </si>
  <si>
    <t>p12q12/p14q12</t>
  </si>
  <si>
    <t>p13q13/p14q13</t>
  </si>
  <si>
    <t>q12p12/q14p12</t>
  </si>
  <si>
    <t>q13p13/q14p13</t>
  </si>
  <si>
    <t>p12q12/p14q14</t>
  </si>
  <si>
    <t>p13q13/p14q14</t>
  </si>
  <si>
    <t>Si se divide el índice de valor por el índice de precios de Laspayres se tiene que:</t>
  </si>
  <si>
    <t>Precios Laspayres base 2014</t>
  </si>
  <si>
    <t>Precios Paasche base 2014</t>
  </si>
  <si>
    <t>Cantidades Paasche base 2014</t>
  </si>
  <si>
    <t>Valor base 2014</t>
  </si>
  <si>
    <t>Por consiguiente el índice cantidades Laspayres puede obtenerse dividiendo el índice de valor por el índice de precios Paasche:</t>
  </si>
  <si>
    <t>Cantidades Laspayres base 2014</t>
  </si>
  <si>
    <t>2014=100</t>
  </si>
  <si>
    <t>Cálculo de los índices de precios de 2012</t>
  </si>
  <si>
    <t>Laspayres</t>
  </si>
  <si>
    <t>Paasche</t>
  </si>
  <si>
    <t>Valores</t>
  </si>
  <si>
    <t>Ponderaciones (w)</t>
  </si>
  <si>
    <t>Indices simples de precios (IP)</t>
  </si>
  <si>
    <t>IP2012w2014</t>
  </si>
  <si>
    <t>IP2012w2012</t>
  </si>
  <si>
    <t>Con la información del Cuadro 5.3 obtenga los índices simples de precios base 2014= 100 para los cinco cereales. Obtenga ahora las ponderaciones según el valor de los cultivos en 2012 y en 2014. Finalmente, con los índices simples y las ponderaciones, calcule los índices de precios Laspayres y Paasche para 2012 con base en 2014. Compruebe que los resultados son iguales a los obtenidos en el ejercicio 5.1.</t>
  </si>
  <si>
    <r>
      <t xml:space="preserve">IPL </t>
    </r>
    <r>
      <rPr>
        <b/>
        <i/>
        <vertAlign val="subscript"/>
        <sz val="10"/>
        <rFont val="Times New Roman"/>
        <family val="1"/>
      </rPr>
      <t>13/14</t>
    </r>
    <r>
      <rPr>
        <b/>
        <vertAlign val="subscript"/>
        <sz val="10"/>
        <rFont val="Times New Roman"/>
        <family val="1"/>
      </rPr>
      <t xml:space="preserve"> </t>
    </r>
    <r>
      <rPr>
        <b/>
        <sz val="10"/>
        <rFont val="Times New Roman"/>
        <family val="1"/>
      </rPr>
      <t>= 102,6, del ejercicio 5.1,cuyo inverso es 97,5</t>
    </r>
  </si>
  <si>
    <r>
      <t xml:space="preserve">que es el inverso del </t>
    </r>
    <r>
      <rPr>
        <b/>
        <i/>
        <sz val="10"/>
        <rFont val="Times New Roman"/>
        <family val="1"/>
      </rPr>
      <t>IPL</t>
    </r>
    <r>
      <rPr>
        <b/>
        <i/>
        <vertAlign val="subscript"/>
        <sz val="10"/>
        <rFont val="Times New Roman"/>
        <family val="1"/>
      </rPr>
      <t>13/14</t>
    </r>
  </si>
  <si>
    <t>Con los resultados del ejercicio 5.1 y los cálculos que se presentan en el Cuadro 5.6 muestre que el índice de precios de Laspayres para 2013, con base 2014, no es el inverso del correspondiente a 2014 con base en 2013. Muestre ahora que la propiedad de reversibilidad sí se cumple entre el índice de precios de Laspayres con base en 2014 y el de Paasche con base en 2013.</t>
  </si>
  <si>
    <t>111,82</t>
  </si>
  <si>
    <t>donde, A, Alimentos; B, Vivienda; C, Vestuario; D, Salud; E, Educación, F, Diversión, G, Transporte; H, Comunicaciones; I, Otros Gatos lo que equivale a:</t>
  </si>
  <si>
    <t>d) Los precios de 2010 deben multiplicarse por 1,123 para llegar al 2014 (véase el cuadro), y por 1.07 para llevarlos a 2015. Por consiguiente:</t>
  </si>
  <si>
    <t>b) Para calcular un índice de productividad media de los obreros debe dividirse el índice de volumen de ventas (suponiendo que las ventas y la producción son iguales, es el índice calculado en el ejercicio 5.13) por el índice de empleo obrero (a partir de la información sobre número de obreros). Los resultados que aparecen en el cuadro muestran que este índice de productividad creció en todos los años (a excepción de 2013 donde presentó una leve disminución).  Es cierto que los aumentos de productividad de los obreros han sido mucho mayores que el aumento de los salarios reales, tanto si se deflactan por el IPC como por el índice de precios de los productos de la empresa. Por lo tanto, sí es cierto que los aumentos de productividad media de los obreros han ido a pagar la burocracia dentro de la empresa.</t>
  </si>
  <si>
    <t>TCPPA debería ser</t>
  </si>
  <si>
    <t>INDICE DE PRECIOS AL CONSUMIDOR PARA INGRESOS BAJOS</t>
  </si>
  <si>
    <t>Pregunta</t>
  </si>
  <si>
    <t>Respuesta</t>
  </si>
  <si>
    <t>que difiere del resultado anterior,</t>
  </si>
  <si>
    <r>
      <t>IPC</t>
    </r>
    <r>
      <rPr>
        <vertAlign val="subscript"/>
        <sz val="10"/>
        <rFont val="Times New Roman"/>
        <family val="1"/>
      </rPr>
      <t>jun14</t>
    </r>
  </si>
  <si>
    <r>
      <t>W</t>
    </r>
    <r>
      <rPr>
        <vertAlign val="subscript"/>
        <sz val="10"/>
        <rFont val="Times New Roman"/>
        <family val="1"/>
      </rPr>
      <t>A</t>
    </r>
    <r>
      <rPr>
        <sz val="10"/>
        <rFont val="Times New Roman"/>
        <family val="1"/>
      </rPr>
      <t>*IPC</t>
    </r>
    <r>
      <rPr>
        <vertAlign val="subscript"/>
        <sz val="10"/>
        <rFont val="Times New Roman"/>
        <family val="1"/>
      </rPr>
      <t>Ajun14</t>
    </r>
  </si>
  <si>
    <r>
      <t>IPC</t>
    </r>
    <r>
      <rPr>
        <vertAlign val="subscript"/>
        <sz val="10"/>
        <rFont val="Times New Roman"/>
        <family val="1"/>
      </rPr>
      <t>NA2014</t>
    </r>
  </si>
  <si>
    <t>Fuente: Banco Mundial. 2003, World Development Indicators, y cálculos propios.</t>
  </si>
  <si>
    <t>Recurso fotográfico</t>
  </si>
  <si>
    <t>Fotografía de portada tomada de:</t>
  </si>
  <si>
    <t>https://pixabay.com/</t>
  </si>
  <si>
    <t>b) calcule la tasa de inflación para el año completo a junio de 2014</t>
  </si>
  <si>
    <t>a) calcule la tasa de inflación para el año completo a diciembre de 2013</t>
  </si>
  <si>
    <t>d) calcule la tasa promedio de inflación durante 2013</t>
  </si>
</sst>
</file>

<file path=xl/styles.xml><?xml version="1.0" encoding="utf-8"?>
<styleSheet xmlns="http://schemas.openxmlformats.org/spreadsheetml/2006/main">
  <numFmts count="6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quot;$&quot;\ * #,##0_ ;_ &quot;$&quot;\ * \-#,##0_ ;_ &quot;$&quot;\ * &quot;-&quot;_ ;_ @_ "/>
    <numFmt numFmtId="179" formatCode="_ * #,##0_ ;_ * \-#,##0_ ;_ * &quot;-&quot;_ ;_ @_ "/>
    <numFmt numFmtId="180" formatCode="_ &quot;$&quot;\ * #,##0.00_ ;_ &quot;$&quot;\ * \-#,##0.00_ ;_ &quot;$&quot;\ * &quot;-&quot;??_ ;_ @_ "/>
    <numFmt numFmtId="181" formatCode="_ * #,##0.00_ ;_ * \-#,##0.00_ ;_ * &quot;-&quot;??_ ;_ @_ "/>
    <numFmt numFmtId="182" formatCode="_ * #,##0.0_ ;_ * \-#,##0.0_ ;_ * &quot;-&quot;??_ ;_ @_ "/>
    <numFmt numFmtId="183" formatCode="_ * #,##0_ ;_ * \-#,##0_ ;_ * &quot;-&quot;??_ ;_ @_ "/>
    <numFmt numFmtId="184" formatCode="0.0000"/>
    <numFmt numFmtId="185" formatCode="0.000"/>
    <numFmt numFmtId="186" formatCode="0.0"/>
    <numFmt numFmtId="187" formatCode="_(* #,##0.0_);_(* \(#,##0.0\);_(* &quot;-&quot;??_);_(@_)"/>
    <numFmt numFmtId="188" formatCode="_(* #,##0_);_(* \(#,##0\);_(* &quot;-&quot;??_);_(@_)"/>
    <numFmt numFmtId="189" formatCode="_(* #,##0.0_);_(* \(#,##0.0\);_(* &quot;-&quot;?_);_(@_)"/>
    <numFmt numFmtId="190" formatCode="_ * #,##0.000_ ;_ * \-#,##0.000_ ;_ * &quot;-&quot;??_ ;_ @_ "/>
    <numFmt numFmtId="191" formatCode="#,##0.0"/>
    <numFmt numFmtId="192" formatCode="#,##0.000"/>
    <numFmt numFmtId="193" formatCode="0.0%"/>
    <numFmt numFmtId="194" formatCode="_ * #,##0.0000_ ;_ * \-#,##0.0000_ ;_ * &quot;-&quot;??_ ;_ @_ "/>
    <numFmt numFmtId="195" formatCode="#,##0.0000"/>
    <numFmt numFmtId="196" formatCode="###\ ###\ ###\ ###"/>
    <numFmt numFmtId="197" formatCode="0.00;[Red]0.00"/>
    <numFmt numFmtId="198" formatCode="_(* #,##0.000_);_(* \(#,##0.000\);_(* &quot;-&quot;??_);_(@_)"/>
    <numFmt numFmtId="199" formatCode="0.000%"/>
    <numFmt numFmtId="200" formatCode="0.0000;[Red]0.0000"/>
    <numFmt numFmtId="201" formatCode="0.0;[Red]0.0"/>
    <numFmt numFmtId="202" formatCode="_-* #,##0.00\ _P_t_a_-;\-* #,##0.00\ _P_t_a_-;_-* &quot;-&quot;??\ _P_t_a_-;_-@_-"/>
    <numFmt numFmtId="203" formatCode="0.00000"/>
    <numFmt numFmtId="204" formatCode="0.00000000"/>
    <numFmt numFmtId="205" formatCode="0.0000000"/>
    <numFmt numFmtId="206" formatCode="0.000000"/>
    <numFmt numFmtId="207" formatCode="_(* #,##0_);_(* \(#,##0\);_(* &quot;-&quot;?_);_(@_)"/>
    <numFmt numFmtId="208" formatCode="_(* #,##0.0000_);_(* \(#,##0.0000\);_(* &quot;-&quot;??_);_(@_)"/>
    <numFmt numFmtId="209" formatCode="0.000000000"/>
    <numFmt numFmtId="210" formatCode="&quot;Sí&quot;;&quot;Sí&quot;;&quot;No&quot;"/>
    <numFmt numFmtId="211" formatCode="&quot;Verdadero&quot;;&quot;Verdadero&quot;;&quot;Falso&quot;"/>
    <numFmt numFmtId="212" formatCode="&quot;Activado&quot;;&quot;Activado&quot;;&quot;Desactivado&quot;"/>
    <numFmt numFmtId="213" formatCode="[$€-2]\ #,##0.00_);[Red]\([$€-2]\ #,##0.00\)"/>
    <numFmt numFmtId="214" formatCode="_(* #,##0.00_);_(* \(#,##0.00\);_(* &quot;-&quot;?_);_(@_)"/>
    <numFmt numFmtId="215" formatCode="_(* #,##0.000_);_(* \(#,##0.000\);_(* &quot;-&quot;?_);_(@_)"/>
    <numFmt numFmtId="216" formatCode="_(* #,##0.0000_);_(* \(#,##0.0000\);_(* &quot;-&quot;????_);_(@_)"/>
    <numFmt numFmtId="217" formatCode="[$-240A]dddd\,\ dd&quot; de &quot;mmmm&quot; de &quot;yyyy"/>
    <numFmt numFmtId="218" formatCode="[$-240A]hh:mm:ss\ AM/PM"/>
    <numFmt numFmtId="219" formatCode="_-* #,##0.00\ _€_-;\-* #,##0.00\ _€_-;_-* &quot;-&quot;??\ _€_-;_-@_-"/>
    <numFmt numFmtId="220" formatCode="[$-240A]dddd\,\ d\ &quot;de&quot;\ mmmm\ &quot;de&quot;\ yyyy"/>
    <numFmt numFmtId="221" formatCode="[$-240A]h:mm:ss\ AM/PM"/>
  </numFmts>
  <fonts count="129">
    <font>
      <sz val="10"/>
      <name val="Arial"/>
      <family val="0"/>
    </font>
    <font>
      <sz val="10"/>
      <name val="Times New Roman"/>
      <family val="1"/>
    </font>
    <font>
      <sz val="8"/>
      <name val="Times New Roman"/>
      <family val="1"/>
    </font>
    <font>
      <b/>
      <sz val="10"/>
      <name val="Times New Roman"/>
      <family val="1"/>
    </font>
    <font>
      <sz val="10"/>
      <color indexed="8"/>
      <name val="Times New Roman"/>
      <family val="1"/>
    </font>
    <font>
      <b/>
      <sz val="10"/>
      <color indexed="8"/>
      <name val="Times New Roman"/>
      <family val="1"/>
    </font>
    <font>
      <b/>
      <sz val="8"/>
      <name val="Times New Roman"/>
      <family val="1"/>
    </font>
    <font>
      <u val="single"/>
      <sz val="10"/>
      <color indexed="12"/>
      <name val="Arial"/>
      <family val="2"/>
    </font>
    <font>
      <u val="single"/>
      <sz val="10"/>
      <color indexed="36"/>
      <name val="Arial"/>
      <family val="2"/>
    </font>
    <font>
      <sz val="9"/>
      <name val="Times New Roman"/>
      <family val="1"/>
    </font>
    <font>
      <i/>
      <sz val="10"/>
      <name val="Times New Roman"/>
      <family val="1"/>
    </font>
    <font>
      <b/>
      <vertAlign val="subscript"/>
      <sz val="10"/>
      <name val="Times New Roman"/>
      <family val="1"/>
    </font>
    <font>
      <b/>
      <sz val="10"/>
      <name val="Arial"/>
      <family val="2"/>
    </font>
    <font>
      <sz val="12"/>
      <name val="Times New Roman"/>
      <family val="1"/>
    </font>
    <font>
      <b/>
      <u val="single"/>
      <sz val="10"/>
      <color indexed="18"/>
      <name val="Times New Roman"/>
      <family val="1"/>
    </font>
    <font>
      <b/>
      <sz val="14"/>
      <color indexed="18"/>
      <name val="Times New Roman"/>
      <family val="1"/>
    </font>
    <font>
      <b/>
      <sz val="12"/>
      <color indexed="18"/>
      <name val="Times New Roman"/>
      <family val="1"/>
    </font>
    <font>
      <b/>
      <sz val="10"/>
      <color indexed="18"/>
      <name val="Times New Roman"/>
      <family val="1"/>
    </font>
    <font>
      <b/>
      <i/>
      <u val="single"/>
      <sz val="10"/>
      <name val="Times New Roman"/>
      <family val="1"/>
    </font>
    <font>
      <b/>
      <i/>
      <sz val="10"/>
      <name val="Times New Roman"/>
      <family val="1"/>
    </font>
    <font>
      <b/>
      <sz val="16"/>
      <name val="Times New Roman"/>
      <family val="1"/>
    </font>
    <font>
      <b/>
      <sz val="14"/>
      <name val="Times New Roman"/>
      <family val="1"/>
    </font>
    <font>
      <u val="single"/>
      <sz val="10"/>
      <color indexed="12"/>
      <name val="Times New Roman"/>
      <family val="1"/>
    </font>
    <font>
      <b/>
      <sz val="10"/>
      <name val="Symbol"/>
      <family val="1"/>
    </font>
    <font>
      <b/>
      <i/>
      <vertAlign val="subscript"/>
      <sz val="10"/>
      <name val="Times New Roman"/>
      <family val="1"/>
    </font>
    <font>
      <b/>
      <sz val="10"/>
      <name val="Tahoma"/>
      <family val="2"/>
    </font>
    <font>
      <i/>
      <u val="single"/>
      <sz val="10"/>
      <name val="Times New Roman"/>
      <family val="1"/>
    </font>
    <font>
      <b/>
      <sz val="16"/>
      <color indexed="18"/>
      <name val="Times New Roman"/>
      <family val="1"/>
    </font>
    <font>
      <u val="single"/>
      <sz val="9"/>
      <name val="Times New Roman"/>
      <family val="1"/>
    </font>
    <font>
      <u val="single"/>
      <sz val="8"/>
      <name val="Times New Roman"/>
      <family val="1"/>
    </font>
    <font>
      <sz val="9"/>
      <name val="Arial"/>
      <family val="2"/>
    </font>
    <font>
      <b/>
      <i/>
      <sz val="14"/>
      <name val="Symbol"/>
      <family val="1"/>
    </font>
    <font>
      <b/>
      <i/>
      <sz val="14"/>
      <name val="Times New Roman"/>
      <family val="1"/>
    </font>
    <font>
      <b/>
      <i/>
      <vertAlign val="subscript"/>
      <sz val="14"/>
      <name val="Times New Roman"/>
      <family val="1"/>
    </font>
    <font>
      <i/>
      <sz val="12"/>
      <name val="Times New Roman"/>
      <family val="1"/>
    </font>
    <font>
      <b/>
      <u val="single"/>
      <sz val="10"/>
      <name val="Times New Roman"/>
      <family val="1"/>
    </font>
    <font>
      <sz val="10"/>
      <name val="Times"/>
      <family val="1"/>
    </font>
    <font>
      <b/>
      <sz val="10"/>
      <name val="Times"/>
      <family val="1"/>
    </font>
    <font>
      <b/>
      <i/>
      <u val="single"/>
      <sz val="10"/>
      <name val="Times"/>
      <family val="1"/>
    </font>
    <font>
      <b/>
      <u val="single"/>
      <sz val="10"/>
      <color indexed="12"/>
      <name val="Times"/>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name val="Times New Roman"/>
      <family val="1"/>
    </font>
    <font>
      <u val="single"/>
      <sz val="11"/>
      <color indexed="12"/>
      <name val="Calibri"/>
      <family val="2"/>
    </font>
    <font>
      <vertAlign val="subscript"/>
      <sz val="10"/>
      <name val="Times New Roman"/>
      <family val="1"/>
    </font>
    <font>
      <b/>
      <i/>
      <sz val="10"/>
      <name val="Times"/>
      <family val="1"/>
    </font>
    <font>
      <u val="single"/>
      <sz val="10"/>
      <name val="Times"/>
      <family val="1"/>
    </font>
    <font>
      <sz val="12"/>
      <name val="Times"/>
      <family val="1"/>
    </font>
    <font>
      <sz val="12"/>
      <color indexed="8"/>
      <name val="Calibri"/>
      <family val="2"/>
    </font>
    <font>
      <b/>
      <sz val="10"/>
      <color indexed="63"/>
      <name val="Times"/>
      <family val="1"/>
    </font>
    <font>
      <b/>
      <sz val="9"/>
      <color indexed="63"/>
      <name val="Times"/>
      <family val="1"/>
    </font>
    <font>
      <sz val="10"/>
      <color indexed="8"/>
      <name val="Times"/>
      <family val="1"/>
    </font>
    <font>
      <b/>
      <sz val="10"/>
      <color indexed="18"/>
      <name val="Times"/>
      <family val="1"/>
    </font>
    <font>
      <b/>
      <sz val="10"/>
      <color indexed="28"/>
      <name val="Times New Roman"/>
      <family val="1"/>
    </font>
    <font>
      <sz val="10"/>
      <color indexed="28"/>
      <name val="Times New Roman"/>
      <family val="1"/>
    </font>
    <font>
      <b/>
      <sz val="8"/>
      <color indexed="28"/>
      <name val="Times New Roman"/>
      <family val="1"/>
    </font>
    <font>
      <b/>
      <u val="single"/>
      <sz val="10"/>
      <color indexed="28"/>
      <name val="Times New Roman"/>
      <family val="1"/>
    </font>
    <font>
      <sz val="10"/>
      <color indexed="28"/>
      <name val="Arial"/>
      <family val="2"/>
    </font>
    <font>
      <b/>
      <sz val="10"/>
      <color indexed="8"/>
      <name val="Times"/>
      <family val="1"/>
    </font>
    <font>
      <b/>
      <sz val="14"/>
      <color indexed="28"/>
      <name val="Times New Roman"/>
      <family val="1"/>
    </font>
    <font>
      <b/>
      <sz val="14"/>
      <color indexed="9"/>
      <name val="Times New Roman"/>
      <family val="1"/>
    </font>
    <font>
      <b/>
      <sz val="12"/>
      <color indexed="9"/>
      <name val="Times New Roman"/>
      <family val="1"/>
    </font>
    <font>
      <b/>
      <sz val="12"/>
      <color indexed="28"/>
      <name val="Times New Roman"/>
      <family val="1"/>
    </font>
    <font>
      <b/>
      <sz val="10"/>
      <color indexed="63"/>
      <name val="Times New Roman"/>
      <family val="1"/>
    </font>
    <font>
      <sz val="10"/>
      <color indexed="28"/>
      <name val="Times"/>
      <family val="1"/>
    </font>
    <font>
      <b/>
      <u val="single"/>
      <sz val="10"/>
      <color indexed="28"/>
      <name val="Times"/>
      <family val="1"/>
    </font>
    <font>
      <b/>
      <sz val="8"/>
      <color indexed="28"/>
      <name val="Times"/>
      <family val="1"/>
    </font>
    <font>
      <b/>
      <i/>
      <sz val="10"/>
      <color indexed="63"/>
      <name val="Times"/>
      <family val="1"/>
    </font>
    <font>
      <sz val="10"/>
      <color indexed="8"/>
      <name val="Cambria Math"/>
      <family val="1"/>
    </font>
    <font>
      <sz val="10"/>
      <color indexed="8"/>
      <name val="+mn-ea"/>
      <family val="0"/>
    </font>
    <font>
      <sz val="10"/>
      <color indexed="8"/>
      <name val="Arial"/>
      <family val="2"/>
    </font>
    <font>
      <sz val="12"/>
      <color indexed="8"/>
      <name val="Cambria Math"/>
      <family val="1"/>
    </font>
    <font>
      <sz val="12"/>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2"/>
      <color theme="1"/>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231F20"/>
      <name val="Times"/>
      <family val="1"/>
    </font>
    <font>
      <b/>
      <sz val="9"/>
      <color rgb="FF231F20"/>
      <name val="Times"/>
      <family val="1"/>
    </font>
    <font>
      <sz val="10"/>
      <color rgb="FF000000"/>
      <name val="Times"/>
      <family val="1"/>
    </font>
    <font>
      <b/>
      <sz val="10"/>
      <color rgb="FF000080"/>
      <name val="Times New Roman"/>
      <family val="1"/>
    </font>
    <font>
      <b/>
      <sz val="10"/>
      <color rgb="FF000080"/>
      <name val="Times"/>
      <family val="1"/>
    </font>
    <font>
      <b/>
      <sz val="10"/>
      <color rgb="FF510319"/>
      <name val="Times New Roman"/>
      <family val="1"/>
    </font>
    <font>
      <sz val="10"/>
      <color rgb="FF510319"/>
      <name val="Times New Roman"/>
      <family val="1"/>
    </font>
    <font>
      <b/>
      <sz val="8"/>
      <color rgb="FF510319"/>
      <name val="Times New Roman"/>
      <family val="1"/>
    </font>
    <font>
      <b/>
      <u val="single"/>
      <sz val="10"/>
      <color rgb="FF510319"/>
      <name val="Times New Roman"/>
      <family val="1"/>
    </font>
    <font>
      <sz val="10"/>
      <color rgb="FF510319"/>
      <name val="Arial"/>
      <family val="2"/>
    </font>
    <font>
      <b/>
      <sz val="10"/>
      <color theme="1"/>
      <name val="Times"/>
      <family val="1"/>
    </font>
    <font>
      <sz val="10"/>
      <color theme="1"/>
      <name val="Times"/>
      <family val="1"/>
    </font>
    <font>
      <b/>
      <sz val="14"/>
      <color rgb="FF510319"/>
      <name val="Times New Roman"/>
      <family val="1"/>
    </font>
    <font>
      <b/>
      <sz val="14"/>
      <color theme="0"/>
      <name val="Times New Roman"/>
      <family val="1"/>
    </font>
    <font>
      <b/>
      <sz val="12"/>
      <color theme="0"/>
      <name val="Times New Roman"/>
      <family val="1"/>
    </font>
    <font>
      <b/>
      <sz val="10"/>
      <color rgb="FF000000"/>
      <name val="Times"/>
      <family val="1"/>
    </font>
    <font>
      <b/>
      <sz val="12"/>
      <color rgb="FF510319"/>
      <name val="Times New Roman"/>
      <family val="1"/>
    </font>
    <font>
      <b/>
      <sz val="10"/>
      <color rgb="FF231F20"/>
      <name val="Times New Roman"/>
      <family val="1"/>
    </font>
    <font>
      <sz val="10"/>
      <color rgb="FF510319"/>
      <name val="Times"/>
      <family val="1"/>
    </font>
    <font>
      <b/>
      <u val="single"/>
      <sz val="10"/>
      <color rgb="FF510319"/>
      <name val="Times"/>
      <family val="1"/>
    </font>
    <font>
      <b/>
      <sz val="8"/>
      <color rgb="FF510319"/>
      <name val="Times"/>
      <family val="1"/>
    </font>
    <font>
      <b/>
      <i/>
      <sz val="10"/>
      <color rgb="FF231F20"/>
      <name val="Times"/>
      <family val="1"/>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D9D9D9"/>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51031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medium"/>
      <bottom style="thin"/>
    </border>
  </borders>
  <cellStyleXfs count="1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40" fillId="3" borderId="0" applyNumberFormat="0" applyBorder="0" applyAlignment="0" applyProtection="0"/>
    <xf numFmtId="0" fontId="88" fillId="4" borderId="0" applyNumberFormat="0" applyBorder="0" applyAlignment="0" applyProtection="0"/>
    <xf numFmtId="0" fontId="40" fillId="5" borderId="0" applyNumberFormat="0" applyBorder="0" applyAlignment="0" applyProtection="0"/>
    <xf numFmtId="0" fontId="88" fillId="6" borderId="0" applyNumberFormat="0" applyBorder="0" applyAlignment="0" applyProtection="0"/>
    <xf numFmtId="0" fontId="40" fillId="7" borderId="0" applyNumberFormat="0" applyBorder="0" applyAlignment="0" applyProtection="0"/>
    <xf numFmtId="0" fontId="88" fillId="8" borderId="0" applyNumberFormat="0" applyBorder="0" applyAlignment="0" applyProtection="0"/>
    <xf numFmtId="0" fontId="40" fillId="9" borderId="0" applyNumberFormat="0" applyBorder="0" applyAlignment="0" applyProtection="0"/>
    <xf numFmtId="0" fontId="88" fillId="10" borderId="0" applyNumberFormat="0" applyBorder="0" applyAlignment="0" applyProtection="0"/>
    <xf numFmtId="0" fontId="40" fillId="11" borderId="0" applyNumberFormat="0" applyBorder="0" applyAlignment="0" applyProtection="0"/>
    <xf numFmtId="0" fontId="88" fillId="12" borderId="0" applyNumberFormat="0" applyBorder="0" applyAlignment="0" applyProtection="0"/>
    <xf numFmtId="0" fontId="40" fillId="13" borderId="0" applyNumberFormat="0" applyBorder="0" applyAlignment="0" applyProtection="0"/>
    <xf numFmtId="0" fontId="88" fillId="14" borderId="0" applyNumberFormat="0" applyBorder="0" applyAlignment="0" applyProtection="0"/>
    <xf numFmtId="0" fontId="40" fillId="15" borderId="0" applyNumberFormat="0" applyBorder="0" applyAlignment="0" applyProtection="0"/>
    <xf numFmtId="0" fontId="88" fillId="16" borderId="0" applyNumberFormat="0" applyBorder="0" applyAlignment="0" applyProtection="0"/>
    <xf numFmtId="0" fontId="40" fillId="17" borderId="0" applyNumberFormat="0" applyBorder="0" applyAlignment="0" applyProtection="0"/>
    <xf numFmtId="0" fontId="88" fillId="18" borderId="0" applyNumberFormat="0" applyBorder="0" applyAlignment="0" applyProtection="0"/>
    <xf numFmtId="0" fontId="40" fillId="19" borderId="0" applyNumberFormat="0" applyBorder="0" applyAlignment="0" applyProtection="0"/>
    <xf numFmtId="0" fontId="88" fillId="20" borderId="0" applyNumberFormat="0" applyBorder="0" applyAlignment="0" applyProtection="0"/>
    <xf numFmtId="0" fontId="40" fillId="9" borderId="0" applyNumberFormat="0" applyBorder="0" applyAlignment="0" applyProtection="0"/>
    <xf numFmtId="0" fontId="88" fillId="21" borderId="0" applyNumberFormat="0" applyBorder="0" applyAlignment="0" applyProtection="0"/>
    <xf numFmtId="0" fontId="40" fillId="15" borderId="0" applyNumberFormat="0" applyBorder="0" applyAlignment="0" applyProtection="0"/>
    <xf numFmtId="0" fontId="88" fillId="22" borderId="0" applyNumberFormat="0" applyBorder="0" applyAlignment="0" applyProtection="0"/>
    <xf numFmtId="0" fontId="40" fillId="23" borderId="0" applyNumberFormat="0" applyBorder="0" applyAlignment="0" applyProtection="0"/>
    <xf numFmtId="0" fontId="89" fillId="24" borderId="0" applyNumberFormat="0" applyBorder="0" applyAlignment="0" applyProtection="0"/>
    <xf numFmtId="0" fontId="41" fillId="25" borderId="0" applyNumberFormat="0" applyBorder="0" applyAlignment="0" applyProtection="0"/>
    <xf numFmtId="0" fontId="89" fillId="26" borderId="0" applyNumberFormat="0" applyBorder="0" applyAlignment="0" applyProtection="0"/>
    <xf numFmtId="0" fontId="41" fillId="17" borderId="0" applyNumberFormat="0" applyBorder="0" applyAlignment="0" applyProtection="0"/>
    <xf numFmtId="0" fontId="89" fillId="27" borderId="0" applyNumberFormat="0" applyBorder="0" applyAlignment="0" applyProtection="0"/>
    <xf numFmtId="0" fontId="41" fillId="19" borderId="0" applyNumberFormat="0" applyBorder="0" applyAlignment="0" applyProtection="0"/>
    <xf numFmtId="0" fontId="89" fillId="28" borderId="0" applyNumberFormat="0" applyBorder="0" applyAlignment="0" applyProtection="0"/>
    <xf numFmtId="0" fontId="41" fillId="29" borderId="0" applyNumberFormat="0" applyBorder="0" applyAlignment="0" applyProtection="0"/>
    <xf numFmtId="0" fontId="89" fillId="30" borderId="0" applyNumberFormat="0" applyBorder="0" applyAlignment="0" applyProtection="0"/>
    <xf numFmtId="0" fontId="41" fillId="31" borderId="0" applyNumberFormat="0" applyBorder="0" applyAlignment="0" applyProtection="0"/>
    <xf numFmtId="0" fontId="89" fillId="32" borderId="0" applyNumberFormat="0" applyBorder="0" applyAlignment="0" applyProtection="0"/>
    <xf numFmtId="0" fontId="41" fillId="33" borderId="0" applyNumberFormat="0" applyBorder="0" applyAlignment="0" applyProtection="0"/>
    <xf numFmtId="0" fontId="90" fillId="34" borderId="0" applyNumberFormat="0" applyBorder="0" applyAlignment="0" applyProtection="0"/>
    <xf numFmtId="0" fontId="42" fillId="7" borderId="0" applyNumberFormat="0" applyBorder="0" applyAlignment="0" applyProtection="0"/>
    <xf numFmtId="0" fontId="91" fillId="35" borderId="1" applyNumberFormat="0" applyAlignment="0" applyProtection="0"/>
    <xf numFmtId="0" fontId="43" fillId="36" borderId="2" applyNumberFormat="0" applyAlignment="0" applyProtection="0"/>
    <xf numFmtId="0" fontId="92" fillId="37" borderId="3" applyNumberFormat="0" applyAlignment="0" applyProtection="0"/>
    <xf numFmtId="0" fontId="44" fillId="38" borderId="4" applyNumberFormat="0" applyAlignment="0" applyProtection="0"/>
    <xf numFmtId="0" fontId="93" fillId="0" borderId="5" applyNumberFormat="0" applyFill="0" applyAlignment="0" applyProtection="0"/>
    <xf numFmtId="0" fontId="45" fillId="0" borderId="6" applyNumberFormat="0" applyFill="0" applyAlignment="0" applyProtection="0"/>
    <xf numFmtId="0" fontId="94" fillId="0" borderId="0" applyNumberFormat="0" applyFill="0" applyBorder="0" applyAlignment="0" applyProtection="0"/>
    <xf numFmtId="0" fontId="46" fillId="0" borderId="0" applyNumberFormat="0" applyFill="0" applyBorder="0" applyAlignment="0" applyProtection="0"/>
    <xf numFmtId="0" fontId="89" fillId="39" borderId="0" applyNumberFormat="0" applyBorder="0" applyAlignment="0" applyProtection="0"/>
    <xf numFmtId="0" fontId="41" fillId="40" borderId="0" applyNumberFormat="0" applyBorder="0" applyAlignment="0" applyProtection="0"/>
    <xf numFmtId="0" fontId="89" fillId="41" borderId="0" applyNumberFormat="0" applyBorder="0" applyAlignment="0" applyProtection="0"/>
    <xf numFmtId="0" fontId="41" fillId="42" borderId="0" applyNumberFormat="0" applyBorder="0" applyAlignment="0" applyProtection="0"/>
    <xf numFmtId="0" fontId="89" fillId="43" borderId="0" applyNumberFormat="0" applyBorder="0" applyAlignment="0" applyProtection="0"/>
    <xf numFmtId="0" fontId="41" fillId="44" borderId="0" applyNumberFormat="0" applyBorder="0" applyAlignment="0" applyProtection="0"/>
    <xf numFmtId="0" fontId="89" fillId="45" borderId="0" applyNumberFormat="0" applyBorder="0" applyAlignment="0" applyProtection="0"/>
    <xf numFmtId="0" fontId="41" fillId="29" borderId="0" applyNumberFormat="0" applyBorder="0" applyAlignment="0" applyProtection="0"/>
    <xf numFmtId="0" fontId="89" fillId="46" borderId="0" applyNumberFormat="0" applyBorder="0" applyAlignment="0" applyProtection="0"/>
    <xf numFmtId="0" fontId="41" fillId="31" borderId="0" applyNumberFormat="0" applyBorder="0" applyAlignment="0" applyProtection="0"/>
    <xf numFmtId="0" fontId="89" fillId="47" borderId="0" applyNumberFormat="0" applyBorder="0" applyAlignment="0" applyProtection="0"/>
    <xf numFmtId="0" fontId="41" fillId="48" borderId="0" applyNumberFormat="0" applyBorder="0" applyAlignment="0" applyProtection="0"/>
    <xf numFmtId="0" fontId="95" fillId="49" borderId="1" applyNumberFormat="0" applyAlignment="0" applyProtection="0"/>
    <xf numFmtId="0" fontId="47" fillId="13" borderId="2" applyNumberFormat="0" applyAlignment="0" applyProtection="0"/>
    <xf numFmtId="0" fontId="7" fillId="0" borderId="0" applyNumberFormat="0" applyFill="0" applyBorder="0" applyAlignment="0" applyProtection="0"/>
    <xf numFmtId="0" fontId="96" fillId="0" borderId="0" applyNumberFormat="0" applyFill="0" applyBorder="0" applyAlignment="0" applyProtection="0"/>
    <xf numFmtId="0" fontId="58" fillId="0" borderId="0" applyNumberFormat="0" applyFill="0" applyBorder="0" applyAlignment="0" applyProtection="0"/>
    <xf numFmtId="0" fontId="8" fillId="0" borderId="0" applyNumberFormat="0" applyFill="0" applyBorder="0" applyAlignment="0" applyProtection="0"/>
    <xf numFmtId="0" fontId="97" fillId="50" borderId="0" applyNumberFormat="0" applyBorder="0" applyAlignment="0" applyProtection="0"/>
    <xf numFmtId="0" fontId="48" fillId="5"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181" fontId="0" fillId="0" borderId="0" applyFont="0" applyFill="0" applyBorder="0" applyAlignment="0" applyProtection="0"/>
    <xf numFmtId="43" fontId="88" fillId="0" borderId="0" applyFont="0" applyFill="0" applyBorder="0" applyAlignment="0" applyProtection="0"/>
    <xf numFmtId="43" fontId="4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219" fontId="40" fillId="0" borderId="0" applyFont="0" applyFill="0" applyBorder="0" applyAlignment="0" applyProtection="0"/>
    <xf numFmtId="181" fontId="0" fillId="0" borderId="0" applyFont="0" applyFill="0" applyBorder="0" applyAlignment="0" applyProtection="0"/>
    <xf numFmtId="219" fontId="40" fillId="0" borderId="0" applyFont="0" applyFill="0" applyBorder="0" applyAlignment="0" applyProtection="0"/>
    <xf numFmtId="219" fontId="40" fillId="0" borderId="0" applyFont="0" applyFill="0" applyBorder="0" applyAlignment="0" applyProtection="0"/>
    <xf numFmtId="43"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98" fillId="51" borderId="0" applyNumberFormat="0" applyBorder="0" applyAlignment="0" applyProtection="0"/>
    <xf numFmtId="0" fontId="49" fillId="52" borderId="0" applyNumberFormat="0" applyBorder="0" applyAlignment="0" applyProtection="0"/>
    <xf numFmtId="0" fontId="0" fillId="0" borderId="0">
      <alignment/>
      <protection/>
    </xf>
    <xf numFmtId="0" fontId="99" fillId="0" borderId="0">
      <alignment/>
      <protection/>
    </xf>
    <xf numFmtId="0" fontId="0" fillId="0" borderId="0">
      <alignment/>
      <protection/>
    </xf>
    <xf numFmtId="0" fontId="0" fillId="0" borderId="0">
      <alignment/>
      <protection/>
    </xf>
    <xf numFmtId="0" fontId="88" fillId="0" borderId="0">
      <alignment/>
      <protection/>
    </xf>
    <xf numFmtId="0" fontId="0" fillId="0" borderId="0">
      <alignment/>
      <protection/>
    </xf>
    <xf numFmtId="0" fontId="0"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40"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40" fillId="0" borderId="0">
      <alignment/>
      <protection/>
    </xf>
    <xf numFmtId="0" fontId="88"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1" fillId="0" borderId="0">
      <alignment/>
      <protection/>
    </xf>
    <xf numFmtId="0" fontId="0" fillId="0" borderId="0">
      <alignment/>
      <protection/>
    </xf>
    <xf numFmtId="0" fontId="0" fillId="0" borderId="0">
      <alignment/>
      <protection/>
    </xf>
    <xf numFmtId="0" fontId="0" fillId="53" borderId="7" applyNumberFormat="0" applyFont="0" applyAlignment="0" applyProtection="0"/>
    <xf numFmtId="0" fontId="40" fillId="54"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8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00" fillId="35" borderId="9" applyNumberFormat="0" applyAlignment="0" applyProtection="0"/>
    <xf numFmtId="0" fontId="50" fillId="36" borderId="10" applyNumberFormat="0" applyAlignment="0" applyProtection="0"/>
    <xf numFmtId="0" fontId="101" fillId="0" borderId="0" applyNumberFormat="0" applyFill="0" applyBorder="0" applyAlignment="0" applyProtection="0"/>
    <xf numFmtId="0" fontId="51" fillId="0" borderId="0" applyNumberFormat="0" applyFill="0" applyBorder="0" applyAlignment="0" applyProtection="0"/>
    <xf numFmtId="0" fontId="102" fillId="0" borderId="0" applyNumberFormat="0" applyFill="0" applyBorder="0" applyAlignment="0" applyProtection="0"/>
    <xf numFmtId="0" fontId="52" fillId="0" borderId="0" applyNumberFormat="0" applyFill="0" applyBorder="0" applyAlignment="0" applyProtection="0"/>
    <xf numFmtId="0" fontId="103" fillId="0" borderId="0" applyNumberFormat="0" applyFill="0" applyBorder="0" applyAlignment="0" applyProtection="0"/>
    <xf numFmtId="0" fontId="104" fillId="0" borderId="11" applyNumberFormat="0" applyFill="0" applyAlignment="0" applyProtection="0"/>
    <xf numFmtId="0" fontId="54" fillId="0" borderId="12" applyNumberFormat="0" applyFill="0" applyAlignment="0" applyProtection="0"/>
    <xf numFmtId="0" fontId="105" fillId="0" borderId="13" applyNumberFormat="0" applyFill="0" applyAlignment="0" applyProtection="0"/>
    <xf numFmtId="0" fontId="55" fillId="0" borderId="14" applyNumberFormat="0" applyFill="0" applyAlignment="0" applyProtection="0"/>
    <xf numFmtId="0" fontId="94" fillId="0" borderId="15" applyNumberFormat="0" applyFill="0" applyAlignment="0" applyProtection="0"/>
    <xf numFmtId="0" fontId="46" fillId="0" borderId="16"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06" fillId="0" borderId="17" applyNumberFormat="0" applyFill="0" applyAlignment="0" applyProtection="0"/>
    <xf numFmtId="0" fontId="56" fillId="0" borderId="18" applyNumberFormat="0" applyFill="0" applyAlignment="0" applyProtection="0"/>
  </cellStyleXfs>
  <cellXfs count="690">
    <xf numFmtId="0" fontId="0" fillId="0" borderId="0" xfId="0" applyAlignment="1">
      <alignment/>
    </xf>
    <xf numFmtId="0" fontId="1" fillId="0" borderId="0" xfId="0" applyFont="1" applyAlignment="1">
      <alignment/>
    </xf>
    <xf numFmtId="182" fontId="1" fillId="0" borderId="0" xfId="81" applyNumberFormat="1" applyFont="1" applyAlignment="1">
      <alignment horizontal="center" vertical="center"/>
    </xf>
    <xf numFmtId="186" fontId="1" fillId="0" borderId="0" xfId="0" applyNumberFormat="1" applyFont="1" applyAlignment="1">
      <alignment horizontal="center"/>
    </xf>
    <xf numFmtId="0" fontId="3"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Alignment="1">
      <alignment horizontal="center"/>
    </xf>
    <xf numFmtId="49" fontId="1" fillId="0" borderId="0" xfId="81" applyNumberFormat="1" applyFont="1" applyAlignment="1">
      <alignment horizontal="center" vertical="center"/>
    </xf>
    <xf numFmtId="0" fontId="3" fillId="55" borderId="0" xfId="0" applyFont="1" applyFill="1" applyAlignment="1">
      <alignment/>
    </xf>
    <xf numFmtId="0" fontId="6" fillId="0" borderId="0" xfId="0" applyFont="1" applyAlignment="1">
      <alignment/>
    </xf>
    <xf numFmtId="0" fontId="1" fillId="0" borderId="0" xfId="0" applyFont="1" applyAlignment="1">
      <alignment/>
    </xf>
    <xf numFmtId="186" fontId="1" fillId="0" borderId="0" xfId="0" applyNumberFormat="1" applyFont="1" applyAlignment="1">
      <alignment/>
    </xf>
    <xf numFmtId="2" fontId="1" fillId="55" borderId="0" xfId="0" applyNumberFormat="1" applyFont="1" applyFill="1" applyBorder="1" applyAlignment="1">
      <alignment horizontal="center" wrapText="1"/>
    </xf>
    <xf numFmtId="0" fontId="3" fillId="0" borderId="0" xfId="0" applyFont="1" applyFill="1" applyBorder="1" applyAlignment="1">
      <alignment horizontal="center"/>
    </xf>
    <xf numFmtId="2" fontId="1" fillId="0" borderId="0" xfId="0" applyNumberFormat="1" applyFont="1" applyBorder="1" applyAlignment="1">
      <alignment horizontal="center"/>
    </xf>
    <xf numFmtId="191" fontId="1" fillId="0" borderId="0" xfId="0" applyNumberFormat="1" applyFont="1" applyBorder="1" applyAlignment="1">
      <alignment horizontal="center"/>
    </xf>
    <xf numFmtId="2" fontId="1" fillId="0" borderId="0" xfId="0" applyNumberFormat="1" applyFont="1" applyAlignment="1">
      <alignment horizontal="center"/>
    </xf>
    <xf numFmtId="0" fontId="3" fillId="0" borderId="0" xfId="0" applyFont="1" applyBorder="1" applyAlignment="1">
      <alignment horizontal="center"/>
    </xf>
    <xf numFmtId="0" fontId="3" fillId="0" borderId="0" xfId="0" applyFont="1" applyFill="1" applyBorder="1" applyAlignment="1">
      <alignment/>
    </xf>
    <xf numFmtId="0" fontId="1" fillId="0" borderId="0" xfId="0" applyFont="1" applyFill="1" applyAlignment="1">
      <alignment/>
    </xf>
    <xf numFmtId="191" fontId="1" fillId="0" borderId="0" xfId="0" applyNumberFormat="1" applyFont="1" applyAlignment="1">
      <alignment horizontal="center"/>
    </xf>
    <xf numFmtId="182" fontId="1" fillId="0" borderId="0" xfId="81" applyNumberFormat="1" applyFont="1" applyAlignment="1">
      <alignment horizontal="right" vertical="center"/>
    </xf>
    <xf numFmtId="181" fontId="1" fillId="0" borderId="0" xfId="0" applyNumberFormat="1" applyFont="1" applyAlignment="1">
      <alignment/>
    </xf>
    <xf numFmtId="0" fontId="3" fillId="0" borderId="0" xfId="0" applyFont="1" applyAlignment="1">
      <alignment horizontal="center"/>
    </xf>
    <xf numFmtId="10" fontId="1" fillId="0" borderId="0" xfId="148" applyNumberFormat="1" applyFont="1" applyAlignment="1">
      <alignment/>
    </xf>
    <xf numFmtId="194" fontId="1" fillId="0" borderId="0" xfId="0" applyNumberFormat="1" applyFont="1" applyAlignment="1">
      <alignment/>
    </xf>
    <xf numFmtId="0" fontId="3" fillId="0" borderId="0" xfId="0" applyFont="1" applyBorder="1" applyAlignment="1">
      <alignment/>
    </xf>
    <xf numFmtId="194" fontId="1" fillId="0" borderId="0" xfId="81" applyNumberFormat="1" applyFont="1" applyAlignment="1">
      <alignment/>
    </xf>
    <xf numFmtId="195" fontId="1" fillId="0" borderId="0" xfId="0" applyNumberFormat="1" applyFont="1" applyAlignment="1">
      <alignment/>
    </xf>
    <xf numFmtId="0" fontId="2" fillId="0" borderId="0" xfId="0" applyFont="1" applyBorder="1" applyAlignment="1">
      <alignment horizontal="left" vertical="justify"/>
    </xf>
    <xf numFmtId="184" fontId="1" fillId="0" borderId="0" xfId="0" applyNumberFormat="1" applyFont="1" applyAlignment="1">
      <alignment horizontal="center"/>
    </xf>
    <xf numFmtId="43" fontId="1" fillId="0" borderId="0" xfId="0" applyNumberFormat="1" applyFont="1" applyAlignment="1">
      <alignment/>
    </xf>
    <xf numFmtId="182" fontId="1" fillId="0" borderId="0" xfId="0" applyNumberFormat="1" applyFont="1" applyAlignment="1">
      <alignment/>
    </xf>
    <xf numFmtId="0" fontId="3" fillId="0" borderId="0" xfId="0" applyFont="1" applyBorder="1" applyAlignment="1">
      <alignment horizontal="center" vertical="center"/>
    </xf>
    <xf numFmtId="0" fontId="1" fillId="0" borderId="0" xfId="0" applyFont="1" applyAlignment="1">
      <alignment horizontal="justify"/>
    </xf>
    <xf numFmtId="49" fontId="1" fillId="0" borderId="0" xfId="0" applyNumberFormat="1" applyFont="1" applyAlignment="1">
      <alignment/>
    </xf>
    <xf numFmtId="0" fontId="1" fillId="0" borderId="0" xfId="0" applyFont="1" applyAlignment="1">
      <alignment horizontal="right"/>
    </xf>
    <xf numFmtId="182" fontId="1" fillId="0" borderId="0" xfId="81" applyNumberFormat="1" applyFont="1" applyBorder="1" applyAlignment="1">
      <alignment horizontal="center" vertical="center"/>
    </xf>
    <xf numFmtId="3" fontId="1" fillId="0" borderId="0" xfId="0" applyNumberFormat="1" applyFont="1" applyAlignment="1">
      <alignment horizontal="center"/>
    </xf>
    <xf numFmtId="0" fontId="1" fillId="0" borderId="0" xfId="0" applyNumberFormat="1" applyFont="1" applyBorder="1" applyAlignment="1">
      <alignment horizontal="center"/>
    </xf>
    <xf numFmtId="191" fontId="3" fillId="0" borderId="0" xfId="0" applyNumberFormat="1" applyFont="1" applyBorder="1" applyAlignment="1">
      <alignment horizontal="right"/>
    </xf>
    <xf numFmtId="0" fontId="3" fillId="0" borderId="0" xfId="0" applyFont="1" applyBorder="1" applyAlignment="1">
      <alignment/>
    </xf>
    <xf numFmtId="0" fontId="13" fillId="0" borderId="0" xfId="0" applyFont="1" applyAlignment="1">
      <alignment horizontal="justify"/>
    </xf>
    <xf numFmtId="0" fontId="13" fillId="0" borderId="0" xfId="0" applyFont="1" applyAlignment="1">
      <alignment/>
    </xf>
    <xf numFmtId="199" fontId="1" fillId="0" borderId="0" xfId="148" applyNumberFormat="1" applyFont="1" applyAlignment="1">
      <alignment/>
    </xf>
    <xf numFmtId="9" fontId="1" fillId="0" borderId="0" xfId="148" applyFont="1" applyBorder="1" applyAlignment="1">
      <alignment horizontal="center"/>
    </xf>
    <xf numFmtId="0" fontId="1" fillId="0" borderId="19" xfId="0" applyFont="1" applyBorder="1" applyAlignment="1">
      <alignment/>
    </xf>
    <xf numFmtId="0" fontId="3" fillId="0" borderId="20" xfId="0" applyFont="1" applyBorder="1" applyAlignment="1">
      <alignment/>
    </xf>
    <xf numFmtId="0" fontId="3" fillId="0" borderId="19" xfId="0" applyFont="1" applyBorder="1" applyAlignment="1">
      <alignment horizontal="center"/>
    </xf>
    <xf numFmtId="0" fontId="3" fillId="0" borderId="0" xfId="0" applyFont="1" applyBorder="1" applyAlignment="1">
      <alignment horizontal="center" vertical="center" wrapText="1"/>
    </xf>
    <xf numFmtId="0" fontId="3" fillId="0" borderId="19" xfId="0" applyFont="1" applyBorder="1" applyAlignment="1">
      <alignment/>
    </xf>
    <xf numFmtId="0" fontId="3" fillId="0" borderId="0" xfId="0" applyFont="1" applyAlignment="1">
      <alignment horizontal="center" vertical="center" wrapText="1"/>
    </xf>
    <xf numFmtId="43" fontId="1" fillId="0" borderId="0" xfId="0" applyNumberFormat="1" applyFont="1" applyFill="1" applyAlignment="1">
      <alignment/>
    </xf>
    <xf numFmtId="190" fontId="1" fillId="0" borderId="0" xfId="0" applyNumberFormat="1" applyFont="1" applyFill="1" applyAlignment="1">
      <alignment/>
    </xf>
    <xf numFmtId="183" fontId="1" fillId="0" borderId="0" xfId="0" applyNumberFormat="1" applyFont="1" applyFill="1" applyAlignment="1">
      <alignment/>
    </xf>
    <xf numFmtId="49" fontId="1" fillId="0" borderId="0" xfId="81" applyNumberFormat="1" applyFont="1" applyBorder="1" applyAlignment="1">
      <alignment horizontal="center" vertical="center"/>
    </xf>
    <xf numFmtId="0" fontId="3" fillId="0" borderId="0" xfId="0" applyFont="1" applyFill="1" applyAlignment="1">
      <alignment/>
    </xf>
    <xf numFmtId="190" fontId="3" fillId="0" borderId="0" xfId="81" applyNumberFormat="1" applyFont="1" applyFill="1" applyAlignment="1">
      <alignment/>
    </xf>
    <xf numFmtId="0" fontId="3" fillId="0" borderId="0" xfId="0" applyFont="1" applyFill="1" applyAlignment="1">
      <alignment horizontal="left" vertical="center" wrapText="1"/>
    </xf>
    <xf numFmtId="0" fontId="0" fillId="0" borderId="0" xfId="0" applyFill="1" applyAlignment="1">
      <alignment/>
    </xf>
    <xf numFmtId="0" fontId="18" fillId="55" borderId="0" xfId="75" applyFont="1" applyFill="1" applyAlignment="1" applyProtection="1">
      <alignment horizontal="left" vertical="center" wrapText="1"/>
      <protection/>
    </xf>
    <xf numFmtId="0" fontId="3" fillId="0" borderId="0" xfId="0" applyFont="1" applyFill="1" applyAlignment="1">
      <alignment horizontal="right"/>
    </xf>
    <xf numFmtId="0" fontId="3" fillId="0" borderId="0" xfId="0" applyFont="1" applyFill="1" applyAlignment="1">
      <alignment horizontal="justify"/>
    </xf>
    <xf numFmtId="0" fontId="17" fillId="0" borderId="0" xfId="0" applyFont="1" applyFill="1" applyAlignment="1">
      <alignment horizontal="justify"/>
    </xf>
    <xf numFmtId="0" fontId="3" fillId="0" borderId="0" xfId="0" applyFont="1" applyFill="1" applyAlignment="1">
      <alignment horizontal="right" vertical="top"/>
    </xf>
    <xf numFmtId="0" fontId="3" fillId="0" borderId="0" xfId="0" applyFont="1" applyFill="1" applyAlignment="1">
      <alignment horizontal="justify" vertical="top" wrapText="1"/>
    </xf>
    <xf numFmtId="0" fontId="14" fillId="0" borderId="0" xfId="75" applyFont="1" applyAlignment="1" applyProtection="1">
      <alignment horizontal="right" vertical="top" wrapText="1"/>
      <protection/>
    </xf>
    <xf numFmtId="0" fontId="3" fillId="0" borderId="0" xfId="0" applyFont="1" applyAlignment="1">
      <alignment horizontal="right" vertical="top"/>
    </xf>
    <xf numFmtId="0" fontId="3" fillId="0" borderId="0" xfId="0" applyFont="1" applyAlignment="1">
      <alignment horizontal="left" vertical="top" wrapText="1"/>
    </xf>
    <xf numFmtId="0" fontId="3" fillId="0" borderId="0" xfId="0" applyFont="1" applyAlignment="1">
      <alignment horizontal="justify" vertical="top" wrapText="1"/>
    </xf>
    <xf numFmtId="0" fontId="17" fillId="0" borderId="0" xfId="0" applyFont="1" applyFill="1" applyAlignment="1">
      <alignment/>
    </xf>
    <xf numFmtId="0" fontId="3" fillId="0" borderId="0" xfId="0" applyFont="1" applyAlignment="1">
      <alignment horizontal="justify" vertical="center" wrapText="1"/>
    </xf>
    <xf numFmtId="0" fontId="3" fillId="0" borderId="0" xfId="0" applyFont="1" applyAlignment="1">
      <alignment wrapText="1"/>
    </xf>
    <xf numFmtId="2" fontId="3" fillId="0" borderId="0" xfId="0" applyNumberFormat="1" applyFont="1" applyAlignment="1">
      <alignment horizontal="right" vertical="top"/>
    </xf>
    <xf numFmtId="0" fontId="6" fillId="0" borderId="0" xfId="0" applyFont="1" applyBorder="1" applyAlignment="1">
      <alignment horizontal="left" vertical="justify"/>
    </xf>
    <xf numFmtId="0" fontId="3" fillId="0" borderId="0" xfId="0" applyFont="1" applyAlignment="1">
      <alignment horizontal="left"/>
    </xf>
    <xf numFmtId="0" fontId="16" fillId="0" borderId="0" xfId="0" applyFont="1" applyFill="1" applyAlignment="1">
      <alignment horizontal="center"/>
    </xf>
    <xf numFmtId="0" fontId="1" fillId="0" borderId="0" xfId="0" applyFont="1" applyBorder="1" applyAlignment="1">
      <alignment horizontal="left" vertical="top"/>
    </xf>
    <xf numFmtId="0" fontId="5" fillId="0" borderId="0" xfId="0" applyFont="1" applyBorder="1" applyAlignment="1">
      <alignment horizontal="left" vertical="top" wrapText="1"/>
    </xf>
    <xf numFmtId="0" fontId="3" fillId="0" borderId="0" xfId="0" applyFont="1" applyFill="1" applyBorder="1" applyAlignment="1">
      <alignment horizontal="center" vertical="center" wrapText="1"/>
    </xf>
    <xf numFmtId="0" fontId="1" fillId="0" borderId="0" xfId="0" applyFont="1" applyFill="1" applyAlignment="1">
      <alignment horizontal="right" vertical="top"/>
    </xf>
    <xf numFmtId="0" fontId="22" fillId="0" borderId="0" xfId="75" applyFont="1" applyAlignment="1" applyProtection="1">
      <alignment horizontal="right" vertical="top" wrapText="1"/>
      <protection/>
    </xf>
    <xf numFmtId="0" fontId="1" fillId="0" borderId="0" xfId="0" applyFont="1" applyAlignment="1">
      <alignment horizontal="right" vertical="top"/>
    </xf>
    <xf numFmtId="0" fontId="1" fillId="0" borderId="0" xfId="0" applyFont="1" applyAlignment="1">
      <alignment horizontal="justify" vertical="center" wrapText="1"/>
    </xf>
    <xf numFmtId="0" fontId="1" fillId="0" borderId="19" xfId="0" applyFont="1" applyBorder="1" applyAlignment="1">
      <alignment horizontal="justify" vertical="center" wrapText="1"/>
    </xf>
    <xf numFmtId="0" fontId="3" fillId="0" borderId="0" xfId="0" applyFont="1" applyAlignment="1">
      <alignment/>
    </xf>
    <xf numFmtId="182" fontId="3" fillId="0" borderId="0" xfId="81" applyNumberFormat="1" applyFont="1" applyAlignment="1">
      <alignment horizontal="center" vertical="center"/>
    </xf>
    <xf numFmtId="43" fontId="3" fillId="0" borderId="0" xfId="0" applyNumberFormat="1" applyFont="1" applyAlignment="1">
      <alignment/>
    </xf>
    <xf numFmtId="182" fontId="3" fillId="0" borderId="0" xfId="81" applyNumberFormat="1" applyFont="1" applyAlignment="1">
      <alignment horizontal="center"/>
    </xf>
    <xf numFmtId="185" fontId="3" fillId="0" borderId="0" xfId="0" applyNumberFormat="1" applyFont="1" applyAlignment="1">
      <alignment/>
    </xf>
    <xf numFmtId="0" fontId="12" fillId="0" borderId="0" xfId="0" applyFont="1" applyAlignment="1">
      <alignment/>
    </xf>
    <xf numFmtId="186" fontId="3" fillId="0" borderId="0" xfId="0" applyNumberFormat="1" applyFont="1" applyAlignment="1">
      <alignment/>
    </xf>
    <xf numFmtId="0" fontId="3" fillId="0" borderId="0" xfId="0" applyFont="1" applyAlignment="1">
      <alignment horizontal="right"/>
    </xf>
    <xf numFmtId="187" fontId="3" fillId="0" borderId="0" xfId="0" applyNumberFormat="1" applyFont="1" applyAlignment="1">
      <alignment/>
    </xf>
    <xf numFmtId="43" fontId="1" fillId="0" borderId="0" xfId="0" applyNumberFormat="1" applyFont="1" applyAlignment="1">
      <alignment horizontal="left"/>
    </xf>
    <xf numFmtId="181" fontId="4" fillId="0" borderId="0" xfId="81" applyNumberFormat="1" applyFont="1" applyBorder="1" applyAlignment="1">
      <alignment horizontal="right" vertical="center" wrapText="1"/>
    </xf>
    <xf numFmtId="0" fontId="1" fillId="0" borderId="0" xfId="0" applyFont="1" applyFill="1" applyBorder="1" applyAlignment="1">
      <alignment/>
    </xf>
    <xf numFmtId="0" fontId="5" fillId="0" borderId="0" xfId="0" applyFont="1" applyFill="1" applyBorder="1" applyAlignment="1">
      <alignment horizontal="center" vertical="top" wrapText="1"/>
    </xf>
    <xf numFmtId="49" fontId="3" fillId="0" borderId="0" xfId="0" applyNumberFormat="1" applyFont="1" applyAlignment="1">
      <alignment horizontal="right"/>
    </xf>
    <xf numFmtId="181" fontId="3" fillId="0" borderId="21" xfId="0" applyNumberFormat="1" applyFont="1" applyBorder="1" applyAlignment="1">
      <alignment horizontal="right"/>
    </xf>
    <xf numFmtId="10" fontId="3" fillId="0" borderId="0" xfId="148" applyNumberFormat="1" applyFont="1" applyAlignment="1">
      <alignment horizontal="left"/>
    </xf>
    <xf numFmtId="2" fontId="3" fillId="0" borderId="0" xfId="0" applyNumberFormat="1" applyFont="1" applyAlignment="1">
      <alignment horizontal="right"/>
    </xf>
    <xf numFmtId="181" fontId="3" fillId="0" borderId="0" xfId="0" applyNumberFormat="1" applyFont="1" applyAlignment="1">
      <alignment horizontal="right"/>
    </xf>
    <xf numFmtId="181" fontId="3" fillId="0" borderId="0" xfId="0" applyNumberFormat="1" applyFont="1" applyAlignment="1">
      <alignment horizontal="center"/>
    </xf>
    <xf numFmtId="181" fontId="3" fillId="0" borderId="0" xfId="0" applyNumberFormat="1" applyFont="1" applyAlignment="1">
      <alignment horizontal="left"/>
    </xf>
    <xf numFmtId="181" fontId="3" fillId="0" borderId="21" xfId="0" applyNumberFormat="1" applyFont="1" applyBorder="1" applyAlignment="1">
      <alignment horizontal="center"/>
    </xf>
    <xf numFmtId="181" fontId="3" fillId="0" borderId="0" xfId="0" applyNumberFormat="1" applyFont="1" applyBorder="1" applyAlignment="1">
      <alignment horizontal="center"/>
    </xf>
    <xf numFmtId="2" fontId="3" fillId="0" borderId="0" xfId="0" applyNumberFormat="1" applyFont="1" applyAlignment="1">
      <alignment horizontal="center"/>
    </xf>
    <xf numFmtId="194" fontId="3" fillId="0" borderId="0" xfId="0" applyNumberFormat="1" applyFont="1" applyAlignment="1">
      <alignment/>
    </xf>
    <xf numFmtId="181" fontId="3" fillId="0" borderId="0" xfId="0" applyNumberFormat="1" applyFont="1" applyAlignment="1">
      <alignment/>
    </xf>
    <xf numFmtId="194" fontId="1" fillId="0" borderId="0" xfId="0" applyNumberFormat="1" applyFont="1" applyBorder="1" applyAlignment="1">
      <alignment/>
    </xf>
    <xf numFmtId="43" fontId="1" fillId="0" borderId="0" xfId="0" applyNumberFormat="1" applyFont="1" applyBorder="1" applyAlignment="1">
      <alignment/>
    </xf>
    <xf numFmtId="194" fontId="1" fillId="0" borderId="19" xfId="0" applyNumberFormat="1" applyFont="1" applyBorder="1" applyAlignment="1">
      <alignment/>
    </xf>
    <xf numFmtId="0" fontId="3" fillId="0" borderId="19" xfId="0" applyFont="1" applyBorder="1" applyAlignment="1">
      <alignment horizontal="center" vertical="center"/>
    </xf>
    <xf numFmtId="2" fontId="3" fillId="0" borderId="0" xfId="0" applyNumberFormat="1" applyFont="1" applyAlignment="1">
      <alignment/>
    </xf>
    <xf numFmtId="197" fontId="3" fillId="0" borderId="20" xfId="0" applyNumberFormat="1" applyFont="1" applyBorder="1" applyAlignment="1">
      <alignment/>
    </xf>
    <xf numFmtId="2" fontId="3" fillId="0" borderId="20" xfId="0" applyNumberFormat="1" applyFont="1" applyBorder="1" applyAlignment="1">
      <alignment/>
    </xf>
    <xf numFmtId="0" fontId="3" fillId="0" borderId="0" xfId="0" applyFont="1" applyBorder="1" applyAlignment="1">
      <alignment horizontal="left" vertical="center"/>
    </xf>
    <xf numFmtId="0" fontId="0" fillId="0" borderId="19" xfId="0" applyBorder="1" applyAlignment="1">
      <alignment/>
    </xf>
    <xf numFmtId="185" fontId="3" fillId="0" borderId="0" xfId="0" applyNumberFormat="1" applyFont="1" applyAlignment="1">
      <alignment horizontal="center"/>
    </xf>
    <xf numFmtId="192" fontId="3" fillId="0" borderId="0" xfId="81" applyNumberFormat="1" applyFont="1" applyAlignment="1">
      <alignment horizontal="center"/>
    </xf>
    <xf numFmtId="195" fontId="3" fillId="0" borderId="0" xfId="0" applyNumberFormat="1" applyFont="1" applyAlignment="1">
      <alignment horizontal="center"/>
    </xf>
    <xf numFmtId="191" fontId="3" fillId="0" borderId="0" xfId="0" applyNumberFormat="1" applyFont="1" applyAlignment="1">
      <alignment horizontal="center"/>
    </xf>
    <xf numFmtId="191" fontId="3" fillId="0" borderId="0" xfId="0" applyNumberFormat="1" applyFont="1" applyBorder="1" applyAlignment="1">
      <alignment horizontal="center"/>
    </xf>
    <xf numFmtId="191" fontId="3" fillId="0" borderId="0" xfId="0" applyNumberFormat="1" applyFont="1" applyAlignment="1">
      <alignment horizontal="right"/>
    </xf>
    <xf numFmtId="184" fontId="3" fillId="0" borderId="0" xfId="0" applyNumberFormat="1" applyFont="1" applyAlignment="1">
      <alignment horizontal="center"/>
    </xf>
    <xf numFmtId="0" fontId="3" fillId="0" borderId="0" xfId="0" applyFont="1" applyAlignment="1">
      <alignment horizontal="left" wrapText="1"/>
    </xf>
    <xf numFmtId="192" fontId="3" fillId="0" borderId="0" xfId="81" applyNumberFormat="1" applyFont="1" applyBorder="1" applyAlignment="1">
      <alignment horizontal="center" vertical="center"/>
    </xf>
    <xf numFmtId="192" fontId="3" fillId="0" borderId="19" xfId="81" applyNumberFormat="1" applyFont="1" applyBorder="1" applyAlignment="1">
      <alignment horizontal="center"/>
    </xf>
    <xf numFmtId="191" fontId="3" fillId="0" borderId="19" xfId="0" applyNumberFormat="1" applyFont="1" applyBorder="1" applyAlignment="1">
      <alignment horizontal="right"/>
    </xf>
    <xf numFmtId="185" fontId="3" fillId="0" borderId="19" xfId="0" applyNumberFormat="1" applyFont="1" applyBorder="1" applyAlignment="1">
      <alignment horizontal="center"/>
    </xf>
    <xf numFmtId="184" fontId="3" fillId="0" borderId="19" xfId="0" applyNumberFormat="1" applyFont="1" applyBorder="1" applyAlignment="1">
      <alignment horizontal="center"/>
    </xf>
    <xf numFmtId="191" fontId="3" fillId="0" borderId="0" xfId="81" applyNumberFormat="1" applyFont="1" applyFill="1" applyBorder="1" applyAlignment="1">
      <alignment horizontal="center"/>
    </xf>
    <xf numFmtId="191" fontId="3" fillId="0" borderId="0" xfId="0" applyNumberFormat="1" applyFont="1" applyFill="1" applyBorder="1" applyAlignment="1">
      <alignment horizontal="center"/>
    </xf>
    <xf numFmtId="0" fontId="12" fillId="0" borderId="0" xfId="0" applyFont="1" applyFill="1" applyBorder="1" applyAlignment="1">
      <alignment/>
    </xf>
    <xf numFmtId="0" fontId="7" fillId="0" borderId="0" xfId="75" applyFill="1" applyBorder="1" applyAlignment="1" applyProtection="1">
      <alignment/>
      <protection/>
    </xf>
    <xf numFmtId="0" fontId="25" fillId="0" borderId="0" xfId="0" applyFont="1" applyFill="1" applyBorder="1" applyAlignment="1">
      <alignment wrapText="1"/>
    </xf>
    <xf numFmtId="2" fontId="3" fillId="55" borderId="0" xfId="0" applyNumberFormat="1" applyFont="1" applyFill="1" applyBorder="1" applyAlignment="1">
      <alignment horizontal="center" wrapText="1"/>
    </xf>
    <xf numFmtId="2" fontId="3" fillId="55" borderId="19" xfId="0" applyNumberFormat="1" applyFont="1" applyFill="1" applyBorder="1" applyAlignment="1">
      <alignment horizontal="center" wrapText="1"/>
    </xf>
    <xf numFmtId="2" fontId="3" fillId="0" borderId="0" xfId="0" applyNumberFormat="1" applyFont="1" applyFill="1" applyBorder="1" applyAlignment="1">
      <alignment horizontal="center" wrapText="1"/>
    </xf>
    <xf numFmtId="186" fontId="3" fillId="0" borderId="0" xfId="0" applyNumberFormat="1" applyFont="1" applyAlignment="1">
      <alignment horizontal="center"/>
    </xf>
    <xf numFmtId="196" fontId="12" fillId="55" borderId="0" xfId="81" applyNumberFormat="1" applyFont="1" applyFill="1" applyBorder="1" applyAlignment="1" quotePrefix="1">
      <alignment/>
    </xf>
    <xf numFmtId="0" fontId="12" fillId="0" borderId="0" xfId="0" applyFont="1" applyFill="1" applyBorder="1" applyAlignment="1">
      <alignment/>
    </xf>
    <xf numFmtId="3" fontId="3" fillId="0" borderId="0" xfId="0" applyNumberFormat="1" applyFont="1" applyAlignment="1">
      <alignment horizontal="center"/>
    </xf>
    <xf numFmtId="3" fontId="3" fillId="0" borderId="0" xfId="0" applyNumberFormat="1" applyFont="1" applyBorder="1" applyAlignment="1">
      <alignment horizontal="center"/>
    </xf>
    <xf numFmtId="186" fontId="3" fillId="0" borderId="19" xfId="0" applyNumberFormat="1" applyFont="1" applyBorder="1" applyAlignment="1">
      <alignment horizontal="center"/>
    </xf>
    <xf numFmtId="49" fontId="3" fillId="55" borderId="0" xfId="0" applyNumberFormat="1" applyFont="1" applyFill="1" applyAlignment="1">
      <alignment/>
    </xf>
    <xf numFmtId="0" fontId="20" fillId="55" borderId="0" xfId="0" applyFont="1" applyFill="1" applyAlignment="1">
      <alignment horizontal="center"/>
    </xf>
    <xf numFmtId="0" fontId="3" fillId="55" borderId="0" xfId="0" applyFont="1" applyFill="1" applyAlignment="1">
      <alignment horizontal="justify"/>
    </xf>
    <xf numFmtId="0" fontId="1" fillId="55" borderId="0" xfId="0" applyFont="1" applyFill="1" applyAlignment="1">
      <alignment horizontal="justify"/>
    </xf>
    <xf numFmtId="49" fontId="1" fillId="55" borderId="0" xfId="0" applyNumberFormat="1" applyFont="1" applyFill="1" applyAlignment="1">
      <alignment horizontal="justify"/>
    </xf>
    <xf numFmtId="0" fontId="10" fillId="55" borderId="0" xfId="0" applyFont="1" applyFill="1" applyAlignment="1">
      <alignment horizontal="justify"/>
    </xf>
    <xf numFmtId="0" fontId="3" fillId="55" borderId="0" xfId="0" applyFont="1" applyFill="1" applyAlignment="1">
      <alignment horizontal="right"/>
    </xf>
    <xf numFmtId="49" fontId="3" fillId="55" borderId="0" xfId="0" applyNumberFormat="1" applyFont="1" applyFill="1" applyAlignment="1">
      <alignment horizontal="justify"/>
    </xf>
    <xf numFmtId="0" fontId="19" fillId="55" borderId="0" xfId="0" applyFont="1" applyFill="1" applyAlignment="1">
      <alignment horizontal="justify"/>
    </xf>
    <xf numFmtId="0" fontId="26" fillId="55" borderId="0" xfId="0" applyFont="1" applyFill="1" applyAlignment="1">
      <alignment horizontal="left"/>
    </xf>
    <xf numFmtId="0" fontId="18" fillId="55" borderId="0" xfId="0" applyFont="1" applyFill="1" applyAlignment="1">
      <alignment horizontal="justify"/>
    </xf>
    <xf numFmtId="0" fontId="3" fillId="0" borderId="0" xfId="0" applyFont="1" applyFill="1" applyAlignment="1">
      <alignment horizontal="center"/>
    </xf>
    <xf numFmtId="0" fontId="19" fillId="55" borderId="0" xfId="0" applyFont="1" applyFill="1" applyAlignment="1">
      <alignment/>
    </xf>
    <xf numFmtId="49" fontId="19" fillId="55" borderId="0" xfId="0" applyNumberFormat="1" applyFont="1" applyFill="1" applyAlignment="1">
      <alignment/>
    </xf>
    <xf numFmtId="0" fontId="19" fillId="55" borderId="0" xfId="0" applyFont="1" applyFill="1" applyAlignment="1">
      <alignment horizontal="right"/>
    </xf>
    <xf numFmtId="49" fontId="19" fillId="55" borderId="0" xfId="0" applyNumberFormat="1" applyFont="1" applyFill="1" applyAlignment="1">
      <alignment horizontal="justify"/>
    </xf>
    <xf numFmtId="0" fontId="2" fillId="0" borderId="0" xfId="0" applyFont="1" applyAlignment="1">
      <alignment/>
    </xf>
    <xf numFmtId="0" fontId="2" fillId="0" borderId="0" xfId="0" applyFont="1" applyBorder="1" applyAlignment="1">
      <alignment vertical="top"/>
    </xf>
    <xf numFmtId="0" fontId="29" fillId="0" borderId="0" xfId="75" applyFont="1" applyBorder="1" applyAlignment="1" applyProtection="1">
      <alignment vertical="top"/>
      <protection/>
    </xf>
    <xf numFmtId="196" fontId="3" fillId="0" borderId="0" xfId="0" applyNumberFormat="1" applyFont="1" applyBorder="1" applyAlignment="1">
      <alignment horizontal="left"/>
    </xf>
    <xf numFmtId="182" fontId="3" fillId="55" borderId="0" xfId="81" applyNumberFormat="1" applyFont="1" applyFill="1" applyBorder="1" applyAlignment="1" quotePrefix="1">
      <alignment horizontal="center"/>
    </xf>
    <xf numFmtId="0" fontId="18" fillId="0" borderId="0" xfId="0" applyFont="1" applyAlignment="1">
      <alignment horizontal="left" wrapText="1"/>
    </xf>
    <xf numFmtId="0" fontId="12" fillId="0" borderId="0" xfId="0" applyFont="1" applyAlignment="1">
      <alignment horizontal="justify" vertical="center" wrapText="1"/>
    </xf>
    <xf numFmtId="0" fontId="14" fillId="0" borderId="0" xfId="75" applyFont="1" applyFill="1" applyAlignment="1" applyProtection="1">
      <alignment horizontal="left"/>
      <protection/>
    </xf>
    <xf numFmtId="0" fontId="0" fillId="0" borderId="0" xfId="0" applyAlignment="1">
      <alignment horizontal="justify"/>
    </xf>
    <xf numFmtId="0" fontId="0" fillId="0" borderId="0" xfId="0" applyFont="1" applyAlignment="1">
      <alignment horizontal="justify"/>
    </xf>
    <xf numFmtId="0" fontId="30" fillId="0" borderId="0" xfId="0" applyFont="1" applyAlignment="1">
      <alignment/>
    </xf>
    <xf numFmtId="0" fontId="0" fillId="0" borderId="0" xfId="0" applyFont="1" applyAlignment="1">
      <alignment/>
    </xf>
    <xf numFmtId="0" fontId="13" fillId="0" borderId="0" xfId="0" applyFont="1" applyAlignment="1">
      <alignment horizontal="left"/>
    </xf>
    <xf numFmtId="0" fontId="19" fillId="0" borderId="0" xfId="0" applyFont="1" applyAlignment="1">
      <alignment/>
    </xf>
    <xf numFmtId="0" fontId="3" fillId="0" borderId="0" xfId="0" applyFont="1" applyFill="1" applyAlignment="1">
      <alignment horizontal="justify" vertical="top"/>
    </xf>
    <xf numFmtId="0" fontId="1" fillId="0" borderId="0" xfId="0" applyFont="1" applyAlignment="1">
      <alignment vertical="top"/>
    </xf>
    <xf numFmtId="0" fontId="107" fillId="0" borderId="0" xfId="0" applyFont="1" applyAlignment="1">
      <alignment/>
    </xf>
    <xf numFmtId="0" fontId="108" fillId="0" borderId="0" xfId="0" applyFont="1" applyAlignment="1">
      <alignment/>
    </xf>
    <xf numFmtId="0" fontId="109" fillId="0" borderId="0" xfId="0" applyFont="1" applyAlignment="1">
      <alignment/>
    </xf>
    <xf numFmtId="0" fontId="1" fillId="0" borderId="0" xfId="0" applyFont="1" applyBorder="1" applyAlignment="1">
      <alignment horizontal="justify" vertical="center" wrapText="1"/>
    </xf>
    <xf numFmtId="0" fontId="3" fillId="56" borderId="19" xfId="0" applyFont="1" applyFill="1" applyBorder="1" applyAlignment="1">
      <alignment/>
    </xf>
    <xf numFmtId="200" fontId="3" fillId="56" borderId="19" xfId="0" applyNumberFormat="1" applyFont="1" applyFill="1" applyBorder="1" applyAlignment="1">
      <alignment/>
    </xf>
    <xf numFmtId="0" fontId="34" fillId="0" borderId="0" xfId="0" applyFont="1" applyFill="1" applyAlignment="1">
      <alignment/>
    </xf>
    <xf numFmtId="0" fontId="35" fillId="55" borderId="0" xfId="0" applyFont="1" applyFill="1" applyAlignment="1">
      <alignment horizontal="justify"/>
    </xf>
    <xf numFmtId="187" fontId="1" fillId="0" borderId="0" xfId="0" applyNumberFormat="1" applyFont="1" applyFill="1" applyAlignment="1">
      <alignment/>
    </xf>
    <xf numFmtId="188" fontId="1" fillId="0" borderId="0" xfId="0" applyNumberFormat="1" applyFont="1" applyFill="1" applyAlignment="1">
      <alignment/>
    </xf>
    <xf numFmtId="188" fontId="1" fillId="0" borderId="0" xfId="0" applyNumberFormat="1" applyFont="1" applyFill="1" applyAlignment="1" quotePrefix="1">
      <alignment/>
    </xf>
    <xf numFmtId="0" fontId="1" fillId="56" borderId="0" xfId="0" applyFont="1" applyFill="1" applyBorder="1" applyAlignment="1">
      <alignment/>
    </xf>
    <xf numFmtId="188" fontId="1" fillId="56" borderId="0" xfId="0" applyNumberFormat="1" applyFont="1" applyFill="1" applyBorder="1" applyAlignment="1">
      <alignment/>
    </xf>
    <xf numFmtId="0" fontId="36" fillId="0" borderId="0" xfId="0" applyFont="1" applyAlignment="1">
      <alignment/>
    </xf>
    <xf numFmtId="0" fontId="37" fillId="0" borderId="0" xfId="0" applyFont="1" applyAlignment="1">
      <alignment/>
    </xf>
    <xf numFmtId="0" fontId="37" fillId="0" borderId="0" xfId="0" applyFont="1" applyAlignment="1">
      <alignment horizontal="center" vertical="center" wrapText="1"/>
    </xf>
    <xf numFmtId="0" fontId="36" fillId="56" borderId="0" xfId="0" applyFont="1" applyFill="1" applyAlignment="1">
      <alignment/>
    </xf>
    <xf numFmtId="0" fontId="37" fillId="56" borderId="0" xfId="0" applyFont="1" applyFill="1" applyAlignment="1">
      <alignment/>
    </xf>
    <xf numFmtId="185" fontId="37" fillId="56" borderId="0" xfId="0" applyNumberFormat="1" applyFont="1" applyFill="1" applyAlignment="1">
      <alignment/>
    </xf>
    <xf numFmtId="198" fontId="3" fillId="0" borderId="0" xfId="0" applyNumberFormat="1" applyFont="1" applyFill="1" applyAlignment="1">
      <alignment/>
    </xf>
    <xf numFmtId="198" fontId="1" fillId="0" borderId="0" xfId="0" applyNumberFormat="1" applyFont="1" applyFill="1" applyAlignment="1">
      <alignment/>
    </xf>
    <xf numFmtId="194" fontId="3" fillId="56" borderId="0" xfId="0" applyNumberFormat="1" applyFont="1" applyFill="1" applyBorder="1" applyAlignment="1">
      <alignment horizontal="center"/>
    </xf>
    <xf numFmtId="190" fontId="1" fillId="56" borderId="0" xfId="81" applyNumberFormat="1" applyFont="1" applyFill="1" applyAlignment="1">
      <alignment/>
    </xf>
    <xf numFmtId="0" fontId="1" fillId="56" borderId="0" xfId="0" applyFont="1" applyFill="1" applyAlignment="1">
      <alignment horizontal="center"/>
    </xf>
    <xf numFmtId="191" fontId="1" fillId="56" borderId="0" xfId="81" applyNumberFormat="1" applyFont="1" applyFill="1" applyAlignment="1">
      <alignment horizontal="right" vertical="center"/>
    </xf>
    <xf numFmtId="181" fontId="1" fillId="56" borderId="0" xfId="81" applyFont="1" applyFill="1" applyAlignment="1">
      <alignment/>
    </xf>
    <xf numFmtId="0" fontId="1" fillId="56" borderId="0" xfId="0" applyFont="1" applyFill="1" applyAlignment="1">
      <alignment/>
    </xf>
    <xf numFmtId="183" fontId="1" fillId="56" borderId="0" xfId="81" applyNumberFormat="1" applyFont="1" applyFill="1" applyAlignment="1">
      <alignment/>
    </xf>
    <xf numFmtId="0" fontId="1" fillId="56" borderId="0" xfId="0" applyFont="1" applyFill="1" applyBorder="1" applyAlignment="1">
      <alignment horizontal="center"/>
    </xf>
    <xf numFmtId="191" fontId="1" fillId="56" borderId="0" xfId="81" applyNumberFormat="1" applyFont="1" applyFill="1" applyBorder="1" applyAlignment="1">
      <alignment horizontal="right" vertical="center"/>
    </xf>
    <xf numFmtId="182" fontId="1" fillId="56" borderId="0" xfId="0" applyNumberFormat="1" applyFont="1" applyFill="1" applyBorder="1" applyAlignment="1">
      <alignment horizontal="center"/>
    </xf>
    <xf numFmtId="0" fontId="19" fillId="0" borderId="0" xfId="0" applyFont="1" applyFill="1" applyAlignment="1">
      <alignment horizontal="left"/>
    </xf>
    <xf numFmtId="0" fontId="3" fillId="0" borderId="0" xfId="0" applyFont="1" applyFill="1" applyAlignment="1">
      <alignment horizontal="left"/>
    </xf>
    <xf numFmtId="186" fontId="3" fillId="0" borderId="0" xfId="0" applyNumberFormat="1" applyFont="1" applyFill="1" applyAlignment="1">
      <alignment horizontal="left"/>
    </xf>
    <xf numFmtId="186" fontId="3" fillId="0" borderId="0" xfId="0" applyNumberFormat="1" applyFont="1" applyFill="1" applyAlignment="1">
      <alignment/>
    </xf>
    <xf numFmtId="0" fontId="36" fillId="0" borderId="19" xfId="0" applyFont="1" applyBorder="1" applyAlignment="1">
      <alignment/>
    </xf>
    <xf numFmtId="0" fontId="37" fillId="0" borderId="19" xfId="0" applyFont="1" applyBorder="1" applyAlignment="1">
      <alignment/>
    </xf>
    <xf numFmtId="0" fontId="36" fillId="56" borderId="19" xfId="0" applyFont="1" applyFill="1" applyBorder="1" applyAlignment="1">
      <alignment/>
    </xf>
    <xf numFmtId="0" fontId="37" fillId="56" borderId="19" xfId="0" applyFont="1" applyFill="1" applyBorder="1" applyAlignment="1">
      <alignment/>
    </xf>
    <xf numFmtId="0" fontId="36" fillId="56" borderId="19" xfId="0" applyFont="1" applyFill="1" applyBorder="1" applyAlignment="1">
      <alignment horizontal="center"/>
    </xf>
    <xf numFmtId="186" fontId="36" fillId="56" borderId="19" xfId="0" applyNumberFormat="1" applyFont="1" applyFill="1" applyBorder="1" applyAlignment="1">
      <alignment horizontal="center"/>
    </xf>
    <xf numFmtId="181" fontId="4" fillId="0" borderId="0" xfId="81" applyNumberFormat="1" applyFont="1" applyBorder="1" applyAlignment="1">
      <alignment horizontal="right" vertical="top" wrapText="1"/>
    </xf>
    <xf numFmtId="2" fontId="1" fillId="0" borderId="0" xfId="0" applyNumberFormat="1" applyFont="1" applyBorder="1" applyAlignment="1">
      <alignment horizontal="right"/>
    </xf>
    <xf numFmtId="0" fontId="38" fillId="55" borderId="0" xfId="75" applyFont="1" applyFill="1" applyAlignment="1" applyProtection="1">
      <alignment horizontal="left"/>
      <protection/>
    </xf>
    <xf numFmtId="0" fontId="38" fillId="55" borderId="0" xfId="0" applyFont="1" applyFill="1" applyAlignment="1">
      <alignment horizontal="left"/>
    </xf>
    <xf numFmtId="0" fontId="110" fillId="0" borderId="0" xfId="0" applyFont="1" applyFill="1" applyAlignment="1">
      <alignment horizontal="left" vertical="center" wrapText="1"/>
    </xf>
    <xf numFmtId="0" fontId="110" fillId="0" borderId="0" xfId="0" applyFont="1" applyFill="1" applyAlignment="1">
      <alignment horizontal="justify"/>
    </xf>
    <xf numFmtId="0" fontId="111" fillId="0" borderId="0" xfId="0" applyFont="1" applyAlignment="1">
      <alignment/>
    </xf>
    <xf numFmtId="0" fontId="37" fillId="0" borderId="0" xfId="0" applyFont="1" applyFill="1" applyAlignment="1">
      <alignment horizontal="justify"/>
    </xf>
    <xf numFmtId="0" fontId="111" fillId="0" borderId="0" xfId="0" applyFont="1" applyBorder="1" applyAlignment="1">
      <alignment horizontal="left" vertical="top"/>
    </xf>
    <xf numFmtId="0" fontId="111" fillId="0" borderId="0" xfId="0" applyFont="1" applyFill="1" applyAlignment="1">
      <alignment horizontal="left" vertical="top"/>
    </xf>
    <xf numFmtId="0" fontId="37" fillId="0" borderId="0" xfId="0" applyFont="1" applyFill="1" applyAlignment="1">
      <alignment horizontal="justify" vertical="top" wrapText="1"/>
    </xf>
    <xf numFmtId="0" fontId="39" fillId="0" borderId="0" xfId="75" applyFont="1" applyAlignment="1" applyProtection="1">
      <alignment horizontal="right" vertical="top" wrapText="1"/>
      <protection/>
    </xf>
    <xf numFmtId="0" fontId="4" fillId="0" borderId="0" xfId="0" applyFont="1" applyBorder="1" applyAlignment="1">
      <alignment horizontal="left" vertical="top" wrapText="1"/>
    </xf>
    <xf numFmtId="0" fontId="3" fillId="0" borderId="0" xfId="0" applyFont="1" applyFill="1" applyAlignment="1">
      <alignment horizontal="justify" vertical="center" wrapText="1"/>
    </xf>
    <xf numFmtId="0" fontId="3" fillId="0" borderId="0" xfId="0" applyFont="1" applyAlignment="1">
      <alignment vertical="center" wrapText="1"/>
    </xf>
    <xf numFmtId="0" fontId="1" fillId="57" borderId="0" xfId="0" applyFont="1" applyFill="1" applyBorder="1" applyAlignment="1">
      <alignment/>
    </xf>
    <xf numFmtId="0" fontId="112" fillId="0" borderId="0" xfId="0" applyFont="1" applyAlignment="1">
      <alignment horizontal="justify" vertical="center" wrapText="1"/>
    </xf>
    <xf numFmtId="0" fontId="113" fillId="0" borderId="0" xfId="0" applyFont="1" applyAlignment="1">
      <alignment horizontal="right" vertical="top"/>
    </xf>
    <xf numFmtId="0" fontId="27" fillId="58" borderId="0" xfId="0" applyFont="1" applyFill="1" applyAlignment="1">
      <alignment vertical="center"/>
    </xf>
    <xf numFmtId="0" fontId="112" fillId="0" borderId="0" xfId="0" applyFont="1" applyAlignment="1">
      <alignment/>
    </xf>
    <xf numFmtId="0" fontId="113" fillId="0" borderId="0" xfId="0" applyFont="1" applyAlignment="1">
      <alignment/>
    </xf>
    <xf numFmtId="0" fontId="5" fillId="35" borderId="0" xfId="0" applyFont="1" applyFill="1" applyBorder="1" applyAlignment="1">
      <alignment horizontal="left" vertical="top" wrapText="1"/>
    </xf>
    <xf numFmtId="181" fontId="5" fillId="35" borderId="0" xfId="81" applyNumberFormat="1" applyFont="1" applyFill="1" applyBorder="1" applyAlignment="1">
      <alignment horizontal="right" vertical="top" wrapText="1"/>
    </xf>
    <xf numFmtId="0" fontId="1" fillId="57" borderId="19" xfId="0" applyFont="1" applyFill="1" applyBorder="1" applyAlignment="1">
      <alignment/>
    </xf>
    <xf numFmtId="0" fontId="5" fillId="57" borderId="19" xfId="0" applyFont="1" applyFill="1" applyBorder="1" applyAlignment="1">
      <alignment horizontal="right" vertical="top" wrapText="1"/>
    </xf>
    <xf numFmtId="0" fontId="5" fillId="35" borderId="19" xfId="0" applyFont="1" applyFill="1" applyBorder="1" applyAlignment="1">
      <alignment horizontal="left" vertical="top" wrapText="1"/>
    </xf>
    <xf numFmtId="0" fontId="3" fillId="57" borderId="0" xfId="0" applyFont="1" applyFill="1" applyBorder="1" applyAlignment="1">
      <alignment/>
    </xf>
    <xf numFmtId="0" fontId="5" fillId="57" borderId="19" xfId="0" applyFont="1" applyFill="1" applyBorder="1" applyAlignment="1">
      <alignment horizontal="center" vertical="top" wrapText="1"/>
    </xf>
    <xf numFmtId="0" fontId="3" fillId="0" borderId="0" xfId="0" applyFont="1" applyBorder="1" applyAlignment="1">
      <alignment horizontal="left"/>
    </xf>
    <xf numFmtId="0" fontId="3" fillId="57" borderId="0" xfId="0" applyFont="1" applyFill="1" applyBorder="1" applyAlignment="1">
      <alignment horizontal="center"/>
    </xf>
    <xf numFmtId="0" fontId="3" fillId="57" borderId="0" xfId="0" applyFont="1" applyFill="1" applyBorder="1" applyAlignment="1">
      <alignment horizontal="center" vertical="center" wrapText="1"/>
    </xf>
    <xf numFmtId="0" fontId="3" fillId="57" borderId="0" xfId="0" applyFont="1" applyFill="1" applyBorder="1" applyAlignment="1">
      <alignment/>
    </xf>
    <xf numFmtId="0" fontId="3" fillId="57" borderId="19" xfId="0" applyFont="1" applyFill="1" applyBorder="1" applyAlignment="1">
      <alignment horizontal="center"/>
    </xf>
    <xf numFmtId="0" fontId="3" fillId="57" borderId="19" xfId="0" applyFont="1" applyFill="1" applyBorder="1" applyAlignment="1">
      <alignment/>
    </xf>
    <xf numFmtId="0" fontId="3" fillId="57" borderId="19" xfId="0" applyFont="1" applyFill="1" applyBorder="1" applyAlignment="1">
      <alignment horizontal="left"/>
    </xf>
    <xf numFmtId="0" fontId="3" fillId="57" borderId="19" xfId="0" applyFont="1" applyFill="1" applyBorder="1" applyAlignment="1">
      <alignment horizontal="justify" vertical="center" wrapText="1"/>
    </xf>
    <xf numFmtId="0" fontId="5" fillId="35" borderId="0" xfId="0" applyFont="1" applyFill="1" applyBorder="1" applyAlignment="1">
      <alignment horizontal="left" vertical="top"/>
    </xf>
    <xf numFmtId="0" fontId="4" fillId="0" borderId="0" xfId="0" applyFont="1" applyBorder="1" applyAlignment="1">
      <alignment horizontal="left" vertical="top"/>
    </xf>
    <xf numFmtId="0" fontId="5" fillId="35" borderId="19" xfId="0" applyFont="1" applyFill="1" applyBorder="1" applyAlignment="1">
      <alignment horizontal="left" vertical="top"/>
    </xf>
    <xf numFmtId="0" fontId="4" fillId="0" borderId="19" xfId="0" applyFont="1" applyBorder="1" applyAlignment="1">
      <alignment horizontal="left" vertical="top"/>
    </xf>
    <xf numFmtId="0" fontId="5" fillId="0" borderId="19" xfId="0" applyFont="1" applyBorder="1" applyAlignment="1">
      <alignment horizontal="left" vertical="top" wrapText="1"/>
    </xf>
    <xf numFmtId="181" fontId="4" fillId="0" borderId="19" xfId="81" applyNumberFormat="1" applyFont="1" applyBorder="1" applyAlignment="1">
      <alignment horizontal="right" vertical="top" wrapText="1"/>
    </xf>
    <xf numFmtId="0" fontId="4" fillId="0" borderId="19" xfId="0" applyFont="1" applyBorder="1" applyAlignment="1">
      <alignment horizontal="left" vertical="top" wrapText="1"/>
    </xf>
    <xf numFmtId="0" fontId="3" fillId="57" borderId="21" xfId="0" applyFont="1" applyFill="1" applyBorder="1" applyAlignment="1">
      <alignment/>
    </xf>
    <xf numFmtId="0" fontId="3" fillId="57" borderId="21" xfId="0" applyFont="1" applyFill="1" applyBorder="1" applyAlignment="1">
      <alignment horizontal="center"/>
    </xf>
    <xf numFmtId="0" fontId="3" fillId="0" borderId="19" xfId="0" applyFont="1" applyBorder="1" applyAlignment="1">
      <alignment horizontal="justify" vertical="center" wrapText="1"/>
    </xf>
    <xf numFmtId="0" fontId="3" fillId="57" borderId="22" xfId="0" applyFont="1" applyFill="1" applyBorder="1" applyAlignment="1">
      <alignment horizontal="center" vertical="center"/>
    </xf>
    <xf numFmtId="0" fontId="3" fillId="57" borderId="22" xfId="0" applyFont="1" applyFill="1" applyBorder="1" applyAlignment="1">
      <alignment horizontal="center" vertical="center" wrapText="1"/>
    </xf>
    <xf numFmtId="181" fontId="5" fillId="35" borderId="19" xfId="81" applyNumberFormat="1" applyFont="1" applyFill="1" applyBorder="1" applyAlignment="1">
      <alignment horizontal="right" vertical="top" wrapText="1"/>
    </xf>
    <xf numFmtId="49" fontId="112" fillId="55" borderId="0" xfId="0" applyNumberFormat="1" applyFont="1" applyFill="1" applyAlignment="1">
      <alignment/>
    </xf>
    <xf numFmtId="0" fontId="114" fillId="55" borderId="0" xfId="0" applyFont="1" applyFill="1" applyAlignment="1">
      <alignment horizontal="right"/>
    </xf>
    <xf numFmtId="0" fontId="112" fillId="55" borderId="0" xfId="0" applyFont="1" applyFill="1" applyAlignment="1">
      <alignment/>
    </xf>
    <xf numFmtId="0" fontId="112" fillId="0" borderId="0" xfId="0" applyFont="1" applyAlignment="1">
      <alignment horizontal="justify" vertical="top" wrapText="1"/>
    </xf>
    <xf numFmtId="0" fontId="112" fillId="0" borderId="0" xfId="0" applyFont="1" applyAlignment="1">
      <alignment horizontal="left" vertical="top" wrapText="1"/>
    </xf>
    <xf numFmtId="0" fontId="112" fillId="0" borderId="0" xfId="0" applyFont="1" applyAlignment="1">
      <alignment horizontal="right" vertical="top"/>
    </xf>
    <xf numFmtId="0" fontId="112" fillId="0" borderId="0" xfId="0" applyFont="1" applyFill="1" applyAlignment="1">
      <alignment horizontal="left" vertical="center" wrapText="1"/>
    </xf>
    <xf numFmtId="0" fontId="113" fillId="0" borderId="0" xfId="0" applyFont="1" applyFill="1" applyAlignment="1">
      <alignment horizontal="right" vertical="top"/>
    </xf>
    <xf numFmtId="0" fontId="115" fillId="0" borderId="0" xfId="75" applyFont="1" applyAlignment="1" applyProtection="1">
      <alignment horizontal="right" vertical="top" wrapText="1"/>
      <protection/>
    </xf>
    <xf numFmtId="0" fontId="112" fillId="0" borderId="0" xfId="0" applyFont="1" applyFill="1" applyAlignment="1">
      <alignment horizontal="justify" vertical="top" wrapText="1"/>
    </xf>
    <xf numFmtId="0" fontId="115" fillId="0" borderId="0" xfId="75" applyFont="1" applyFill="1" applyAlignment="1" applyProtection="1">
      <alignment horizontal="left"/>
      <protection/>
    </xf>
    <xf numFmtId="0" fontId="112" fillId="0" borderId="0" xfId="0" applyFont="1" applyFill="1" applyAlignment="1">
      <alignment horizontal="right" vertical="top"/>
    </xf>
    <xf numFmtId="0" fontId="112" fillId="0" borderId="0" xfId="0" applyFont="1" applyFill="1" applyAlignment="1">
      <alignment horizontal="justify"/>
    </xf>
    <xf numFmtId="0" fontId="114" fillId="0" borderId="0" xfId="0" applyFont="1" applyFill="1" applyAlignment="1">
      <alignment horizontal="right"/>
    </xf>
    <xf numFmtId="0" fontId="112" fillId="0" borderId="0" xfId="0" applyFont="1" applyFill="1" applyAlignment="1">
      <alignment/>
    </xf>
    <xf numFmtId="0" fontId="112" fillId="0" borderId="0" xfId="0" applyFont="1" applyFill="1" applyAlignment="1">
      <alignment horizontal="right"/>
    </xf>
    <xf numFmtId="0" fontId="115" fillId="0" borderId="0" xfId="75" applyFont="1" applyFill="1" applyAlignment="1" applyProtection="1">
      <alignment horizontal="right"/>
      <protection/>
    </xf>
    <xf numFmtId="0" fontId="3" fillId="57" borderId="19" xfId="0" applyFont="1" applyFill="1" applyBorder="1" applyAlignment="1">
      <alignment horizontal="center" vertical="center"/>
    </xf>
    <xf numFmtId="0" fontId="1" fillId="57" borderId="19" xfId="0" applyFont="1" applyFill="1" applyBorder="1" applyAlignment="1">
      <alignment horizontal="center" vertical="center"/>
    </xf>
    <xf numFmtId="0" fontId="5" fillId="35" borderId="0" xfId="0" applyFont="1" applyFill="1" applyBorder="1" applyAlignment="1">
      <alignment horizontal="center" vertical="top" wrapText="1"/>
    </xf>
    <xf numFmtId="0" fontId="5" fillId="0" borderId="22" xfId="0" applyFont="1" applyBorder="1" applyAlignment="1">
      <alignment horizontal="center" vertical="top" wrapText="1"/>
    </xf>
    <xf numFmtId="181" fontId="4" fillId="0" borderId="22" xfId="81" applyNumberFormat="1" applyFont="1" applyBorder="1" applyAlignment="1">
      <alignment horizontal="right" vertical="top" wrapText="1"/>
    </xf>
    <xf numFmtId="0" fontId="5" fillId="0" borderId="22" xfId="0" applyFont="1" applyBorder="1" applyAlignment="1">
      <alignment horizontal="left" vertical="top" wrapText="1"/>
    </xf>
    <xf numFmtId="0" fontId="5" fillId="35" borderId="19" xfId="0" applyFont="1" applyFill="1" applyBorder="1" applyAlignment="1">
      <alignment horizontal="center" vertical="top" wrapText="1"/>
    </xf>
    <xf numFmtId="0" fontId="3" fillId="57" borderId="22" xfId="0" applyFont="1" applyFill="1" applyBorder="1" applyAlignment="1">
      <alignment horizontal="center" vertical="center" wrapText="1"/>
    </xf>
    <xf numFmtId="0" fontId="3" fillId="57" borderId="22" xfId="0" applyFont="1" applyFill="1" applyBorder="1" applyAlignment="1">
      <alignment horizontal="center"/>
    </xf>
    <xf numFmtId="0" fontId="3" fillId="57" borderId="19" xfId="0" applyFont="1" applyFill="1" applyBorder="1" applyAlignment="1">
      <alignment horizontal="center" vertical="center" wrapText="1"/>
    </xf>
    <xf numFmtId="0" fontId="5" fillId="35" borderId="0" xfId="0" applyFont="1" applyFill="1" applyBorder="1" applyAlignment="1">
      <alignment horizontal="right" vertical="top" wrapText="1"/>
    </xf>
    <xf numFmtId="0" fontId="5" fillId="35" borderId="19" xfId="0" applyFont="1" applyFill="1" applyBorder="1" applyAlignment="1">
      <alignment horizontal="right" vertical="top" wrapText="1"/>
    </xf>
    <xf numFmtId="0" fontId="4" fillId="0" borderId="0" xfId="0" applyFont="1" applyBorder="1" applyAlignment="1">
      <alignment horizontal="right" vertical="top" wrapText="1"/>
    </xf>
    <xf numFmtId="0" fontId="4" fillId="0" borderId="0" xfId="0" applyFont="1" applyBorder="1" applyAlignment="1">
      <alignment horizontal="right" vertical="top"/>
    </xf>
    <xf numFmtId="0" fontId="5" fillId="35" borderId="0" xfId="0" applyFont="1" applyFill="1" applyBorder="1" applyAlignment="1">
      <alignment horizontal="right" vertical="top"/>
    </xf>
    <xf numFmtId="0" fontId="4" fillId="0" borderId="0" xfId="0" applyFont="1" applyBorder="1" applyAlignment="1">
      <alignment horizontal="center" vertical="top" wrapText="1"/>
    </xf>
    <xf numFmtId="183" fontId="5" fillId="35" borderId="0" xfId="81" applyNumberFormat="1" applyFont="1" applyFill="1" applyBorder="1" applyAlignment="1">
      <alignment horizontal="right" vertical="top" wrapText="1"/>
    </xf>
    <xf numFmtId="183" fontId="4" fillId="0" borderId="0" xfId="81" applyNumberFormat="1" applyFont="1" applyBorder="1" applyAlignment="1">
      <alignment horizontal="right" vertical="top" wrapText="1"/>
    </xf>
    <xf numFmtId="183" fontId="5" fillId="35" borderId="19" xfId="81" applyNumberFormat="1" applyFont="1" applyFill="1" applyBorder="1" applyAlignment="1">
      <alignment horizontal="right" vertical="top" wrapText="1"/>
    </xf>
    <xf numFmtId="0" fontId="3" fillId="35" borderId="0" xfId="0" applyFont="1" applyFill="1" applyBorder="1" applyAlignment="1">
      <alignment/>
    </xf>
    <xf numFmtId="4" fontId="3" fillId="35" borderId="0" xfId="0" applyNumberFormat="1" applyFont="1" applyFill="1" applyBorder="1" applyAlignment="1">
      <alignment horizontal="right"/>
    </xf>
    <xf numFmtId="4" fontId="1" fillId="56" borderId="0" xfId="0" applyNumberFormat="1" applyFont="1" applyFill="1" applyBorder="1" applyAlignment="1">
      <alignment horizontal="right"/>
    </xf>
    <xf numFmtId="0" fontId="3" fillId="35" borderId="22" xfId="0" applyFont="1" applyFill="1" applyBorder="1" applyAlignment="1">
      <alignment/>
    </xf>
    <xf numFmtId="4" fontId="3" fillId="35" borderId="22" xfId="0" applyNumberFormat="1" applyFont="1" applyFill="1" applyBorder="1" applyAlignment="1">
      <alignment horizontal="right"/>
    </xf>
    <xf numFmtId="0" fontId="3" fillId="35" borderId="19" xfId="0" applyFont="1" applyFill="1" applyBorder="1" applyAlignment="1">
      <alignment/>
    </xf>
    <xf numFmtId="4" fontId="3" fillId="35" borderId="19" xfId="0" applyNumberFormat="1" applyFont="1" applyFill="1" applyBorder="1" applyAlignment="1">
      <alignment horizontal="right"/>
    </xf>
    <xf numFmtId="0" fontId="3" fillId="57" borderId="20" xfId="0" applyFont="1" applyFill="1" applyBorder="1" applyAlignment="1">
      <alignment horizontal="center" vertical="center" wrapText="1"/>
    </xf>
    <xf numFmtId="0" fontId="3" fillId="35" borderId="0" xfId="0" applyFont="1" applyFill="1" applyAlignment="1">
      <alignment horizontal="center"/>
    </xf>
    <xf numFmtId="0" fontId="1" fillId="56" borderId="19" xfId="0" applyFont="1" applyFill="1" applyBorder="1" applyAlignment="1">
      <alignment horizontal="center"/>
    </xf>
    <xf numFmtId="0" fontId="116" fillId="0" borderId="0" xfId="0" applyFont="1" applyFill="1" applyAlignment="1">
      <alignment/>
    </xf>
    <xf numFmtId="0" fontId="114" fillId="0" borderId="0" xfId="0" applyFont="1" applyFill="1" applyAlignment="1">
      <alignment horizontal="center"/>
    </xf>
    <xf numFmtId="0" fontId="115" fillId="0" borderId="0" xfId="75" applyFont="1" applyFill="1" applyAlignment="1" applyProtection="1">
      <alignment horizontal="left"/>
      <protection/>
    </xf>
    <xf numFmtId="182" fontId="1" fillId="0" borderId="0" xfId="81" applyNumberFormat="1" applyFont="1" applyBorder="1" applyAlignment="1">
      <alignment horizontal="right" vertical="center"/>
    </xf>
    <xf numFmtId="191" fontId="117" fillId="35" borderId="19" xfId="85" applyNumberFormat="1" applyFont="1" applyFill="1" applyBorder="1" applyAlignment="1">
      <alignment horizontal="right"/>
    </xf>
    <xf numFmtId="182" fontId="3" fillId="35" borderId="19" xfId="81" applyNumberFormat="1" applyFont="1" applyFill="1" applyBorder="1" applyAlignment="1">
      <alignment horizontal="right" vertical="center"/>
    </xf>
    <xf numFmtId="191" fontId="117" fillId="35" borderId="19" xfId="99" applyNumberFormat="1" applyFont="1" applyFill="1" applyBorder="1" applyAlignment="1">
      <alignment horizontal="right"/>
      <protection/>
    </xf>
    <xf numFmtId="191" fontId="117" fillId="35" borderId="0" xfId="85" applyNumberFormat="1" applyFont="1" applyFill="1" applyBorder="1" applyAlignment="1">
      <alignment horizontal="right"/>
    </xf>
    <xf numFmtId="182" fontId="3" fillId="35" borderId="0" xfId="81" applyNumberFormat="1" applyFont="1" applyFill="1" applyBorder="1" applyAlignment="1">
      <alignment horizontal="right" vertical="center"/>
    </xf>
    <xf numFmtId="191" fontId="117" fillId="35" borderId="0" xfId="99" applyNumberFormat="1" applyFont="1" applyFill="1" applyBorder="1" applyAlignment="1">
      <alignment horizontal="right"/>
      <protection/>
    </xf>
    <xf numFmtId="0" fontId="3" fillId="35" borderId="0" xfId="0" applyFont="1" applyFill="1" applyBorder="1" applyAlignment="1">
      <alignment horizontal="center"/>
    </xf>
    <xf numFmtId="0" fontId="3" fillId="57" borderId="20" xfId="0" applyFont="1" applyFill="1" applyBorder="1" applyAlignment="1">
      <alignment horizontal="center"/>
    </xf>
    <xf numFmtId="0" fontId="3" fillId="35" borderId="19" xfId="0" applyFont="1" applyFill="1" applyBorder="1" applyAlignment="1">
      <alignment horizontal="center"/>
    </xf>
    <xf numFmtId="207" fontId="3" fillId="35" borderId="23" xfId="81" applyNumberFormat="1" applyFont="1" applyFill="1" applyBorder="1" applyAlignment="1">
      <alignment horizontal="center" vertical="center"/>
    </xf>
    <xf numFmtId="189" fontId="3" fillId="35" borderId="23" xfId="81" applyNumberFormat="1" applyFont="1" applyFill="1" applyBorder="1" applyAlignment="1">
      <alignment horizontal="center" vertical="center"/>
    </xf>
    <xf numFmtId="49" fontId="3" fillId="35" borderId="23" xfId="81" applyNumberFormat="1" applyFont="1" applyFill="1" applyBorder="1" applyAlignment="1">
      <alignment horizontal="right" vertical="center"/>
    </xf>
    <xf numFmtId="182" fontId="3" fillId="35" borderId="23" xfId="81" applyNumberFormat="1" applyFont="1" applyFill="1" applyBorder="1" applyAlignment="1">
      <alignment horizontal="right" vertical="center"/>
    </xf>
    <xf numFmtId="0" fontId="3" fillId="35" borderId="23" xfId="0" applyFont="1" applyFill="1" applyBorder="1" applyAlignment="1">
      <alignment horizontal="center"/>
    </xf>
    <xf numFmtId="188" fontId="118" fillId="56" borderId="0" xfId="85" applyNumberFormat="1" applyFont="1" applyFill="1" applyBorder="1" applyAlignment="1">
      <alignment horizontal="center"/>
    </xf>
    <xf numFmtId="191" fontId="118" fillId="56" borderId="0" xfId="85" applyNumberFormat="1" applyFont="1" applyFill="1" applyBorder="1" applyAlignment="1">
      <alignment horizontal="right"/>
    </xf>
    <xf numFmtId="191" fontId="118" fillId="56" borderId="0" xfId="99" applyNumberFormat="1" applyFont="1" applyFill="1" applyBorder="1" applyAlignment="1">
      <alignment horizontal="right"/>
      <protection/>
    </xf>
    <xf numFmtId="0" fontId="19" fillId="35" borderId="19" xfId="0" applyFont="1" applyFill="1" applyBorder="1" applyAlignment="1">
      <alignment horizontal="center" vertical="center"/>
    </xf>
    <xf numFmtId="0" fontId="19" fillId="35" borderId="22" xfId="0" applyFont="1" applyFill="1" applyBorder="1" applyAlignment="1">
      <alignment horizontal="center" vertical="center"/>
    </xf>
    <xf numFmtId="188" fontId="36" fillId="56" borderId="0" xfId="85" applyNumberFormat="1" applyFont="1" applyFill="1" applyAlignment="1">
      <alignment horizontal="center"/>
    </xf>
    <xf numFmtId="188" fontId="118" fillId="56" borderId="0" xfId="85" applyNumberFormat="1" applyFont="1" applyFill="1" applyAlignment="1">
      <alignment horizontal="center"/>
    </xf>
    <xf numFmtId="191" fontId="118" fillId="56" borderId="0" xfId="85" applyNumberFormat="1" applyFont="1" applyFill="1" applyAlignment="1">
      <alignment horizontal="right"/>
    </xf>
    <xf numFmtId="191" fontId="118" fillId="56" borderId="0" xfId="99" applyNumberFormat="1" applyFont="1" applyFill="1" applyAlignment="1">
      <alignment horizontal="right"/>
      <protection/>
    </xf>
    <xf numFmtId="188" fontId="117" fillId="35" borderId="0" xfId="85" applyNumberFormat="1" applyFont="1" applyFill="1" applyBorder="1" applyAlignment="1">
      <alignment horizontal="center"/>
    </xf>
    <xf numFmtId="188" fontId="117" fillId="35" borderId="0" xfId="85" applyNumberFormat="1" applyFont="1" applyFill="1" applyAlignment="1">
      <alignment horizontal="center"/>
    </xf>
    <xf numFmtId="191" fontId="117" fillId="35" borderId="0" xfId="85" applyNumberFormat="1" applyFont="1" applyFill="1" applyAlignment="1">
      <alignment horizontal="right"/>
    </xf>
    <xf numFmtId="182" fontId="3" fillId="35" borderId="0" xfId="81" applyNumberFormat="1" applyFont="1" applyFill="1" applyAlignment="1">
      <alignment horizontal="right" vertical="center"/>
    </xf>
    <xf numFmtId="191" fontId="117" fillId="35" borderId="0" xfId="99" applyNumberFormat="1" applyFont="1" applyFill="1" applyAlignment="1">
      <alignment horizontal="right"/>
      <protection/>
    </xf>
    <xf numFmtId="0" fontId="3" fillId="57" borderId="0" xfId="0" applyFont="1" applyFill="1" applyBorder="1" applyAlignment="1">
      <alignment horizontal="right"/>
    </xf>
    <xf numFmtId="0" fontId="3" fillId="57" borderId="19" xfId="0" applyFont="1" applyFill="1" applyBorder="1" applyAlignment="1">
      <alignment horizontal="center" vertical="center"/>
    </xf>
    <xf numFmtId="0" fontId="3" fillId="57" borderId="19" xfId="0" applyFont="1" applyFill="1" applyBorder="1" applyAlignment="1">
      <alignment horizontal="center"/>
    </xf>
    <xf numFmtId="0" fontId="3" fillId="57" borderId="22" xfId="0" applyFont="1" applyFill="1" applyBorder="1" applyAlignment="1">
      <alignment horizontal="center" vertical="center"/>
    </xf>
    <xf numFmtId="0" fontId="3" fillId="57" borderId="0" xfId="0" applyFont="1" applyFill="1" applyBorder="1" applyAlignment="1">
      <alignment horizontal="center" vertical="center"/>
    </xf>
    <xf numFmtId="0" fontId="3" fillId="0" borderId="0" xfId="0" applyFont="1" applyFill="1" applyAlignment="1">
      <alignment horizontal="left" vertical="top"/>
    </xf>
    <xf numFmtId="0" fontId="119" fillId="58" borderId="0" xfId="100" applyFont="1" applyFill="1" applyAlignment="1">
      <alignment vertical="center"/>
      <protection/>
    </xf>
    <xf numFmtId="0" fontId="115" fillId="0" borderId="0" xfId="75" applyFont="1" applyFill="1" applyAlignment="1" applyProtection="1">
      <alignment horizontal="right"/>
      <protection/>
    </xf>
    <xf numFmtId="0" fontId="3" fillId="57" borderId="0" xfId="0" applyFont="1" applyFill="1" applyBorder="1" applyAlignment="1">
      <alignment horizontal="center" vertical="center" wrapText="1"/>
    </xf>
    <xf numFmtId="0" fontId="3" fillId="0" borderId="0" xfId="0" applyFont="1" applyAlignment="1">
      <alignment horizontal="left" vertical="center" wrapText="1"/>
    </xf>
    <xf numFmtId="0" fontId="3" fillId="57" borderId="0" xfId="0" applyFont="1" applyFill="1" applyBorder="1" applyAlignment="1">
      <alignment horizontal="center"/>
    </xf>
    <xf numFmtId="0" fontId="3" fillId="57" borderId="20" xfId="0" applyFont="1" applyFill="1" applyBorder="1" applyAlignment="1">
      <alignment horizontal="center" vertical="center" wrapText="1"/>
    </xf>
    <xf numFmtId="0" fontId="3" fillId="57" borderId="19" xfId="0" applyFont="1" applyFill="1" applyBorder="1" applyAlignment="1">
      <alignment horizontal="center" vertical="center" wrapText="1"/>
    </xf>
    <xf numFmtId="0" fontId="3" fillId="57" borderId="21" xfId="0" applyFont="1" applyFill="1" applyBorder="1" applyAlignment="1">
      <alignment horizontal="center"/>
    </xf>
    <xf numFmtId="0" fontId="112" fillId="0" borderId="0" xfId="0" applyFont="1" applyFill="1" applyAlignment="1">
      <alignment horizontal="right"/>
    </xf>
    <xf numFmtId="0" fontId="3" fillId="57" borderId="19" xfId="0" applyFont="1" applyFill="1" applyBorder="1" applyAlignment="1">
      <alignment horizontal="center" vertical="center"/>
    </xf>
    <xf numFmtId="0" fontId="3" fillId="57" borderId="0" xfId="0" applyFont="1" applyFill="1" applyBorder="1" applyAlignment="1">
      <alignment horizontal="center" vertical="center"/>
    </xf>
    <xf numFmtId="0" fontId="3" fillId="57" borderId="19" xfId="0" applyFont="1" applyFill="1" applyBorder="1" applyAlignment="1">
      <alignment horizontal="center"/>
    </xf>
    <xf numFmtId="0" fontId="116" fillId="0" borderId="0" xfId="0" applyFont="1" applyAlignment="1">
      <alignment/>
    </xf>
    <xf numFmtId="0" fontId="114" fillId="0" borderId="0" xfId="0" applyFont="1" applyFill="1" applyAlignment="1">
      <alignment horizontal="right"/>
    </xf>
    <xf numFmtId="0" fontId="120" fillId="0" borderId="0" xfId="100" applyFont="1" applyFill="1" applyAlignment="1">
      <alignment vertical="center"/>
      <protection/>
    </xf>
    <xf numFmtId="0" fontId="120" fillId="35" borderId="0" xfId="100" applyFont="1" applyFill="1" applyAlignment="1">
      <alignment vertical="center"/>
      <protection/>
    </xf>
    <xf numFmtId="0" fontId="37" fillId="35" borderId="0" xfId="0" applyFont="1" applyFill="1" applyBorder="1" applyAlignment="1">
      <alignment horizontal="center"/>
    </xf>
    <xf numFmtId="0" fontId="36" fillId="0" borderId="0" xfId="0" applyFont="1" applyBorder="1" applyAlignment="1">
      <alignment horizontal="center"/>
    </xf>
    <xf numFmtId="0" fontId="36" fillId="56" borderId="0" xfId="0" applyFont="1" applyFill="1" applyBorder="1" applyAlignment="1">
      <alignment/>
    </xf>
    <xf numFmtId="0" fontId="37" fillId="57" borderId="20" xfId="0" applyFont="1" applyFill="1" applyBorder="1" applyAlignment="1">
      <alignment horizontal="center" vertical="center" wrapText="1"/>
    </xf>
    <xf numFmtId="0" fontId="37" fillId="57" borderId="20" xfId="0" applyFont="1" applyFill="1" applyBorder="1" applyAlignment="1">
      <alignment/>
    </xf>
    <xf numFmtId="2" fontId="37" fillId="35" borderId="0" xfId="0" applyNumberFormat="1" applyFont="1" applyFill="1" applyBorder="1" applyAlignment="1">
      <alignment horizontal="center"/>
    </xf>
    <xf numFmtId="186" fontId="37" fillId="35" borderId="0" xfId="0" applyNumberFormat="1" applyFont="1" applyFill="1" applyBorder="1" applyAlignment="1">
      <alignment horizontal="center"/>
    </xf>
    <xf numFmtId="186" fontId="36" fillId="0" borderId="0" xfId="0" applyNumberFormat="1" applyFont="1" applyBorder="1" applyAlignment="1">
      <alignment horizontal="center"/>
    </xf>
    <xf numFmtId="0" fontId="121" fillId="0" borderId="0" xfId="100" applyFont="1" applyFill="1" applyAlignment="1">
      <alignment vertical="center"/>
      <protection/>
    </xf>
    <xf numFmtId="0" fontId="36" fillId="0" borderId="0" xfId="0" applyFont="1" applyBorder="1" applyAlignment="1">
      <alignment/>
    </xf>
    <xf numFmtId="0" fontId="119" fillId="0" borderId="0" xfId="100" applyFont="1" applyFill="1" applyAlignment="1">
      <alignment/>
      <protection/>
    </xf>
    <xf numFmtId="0" fontId="119" fillId="58" borderId="0" xfId="100" applyFont="1" applyFill="1" applyAlignment="1">
      <alignment/>
      <protection/>
    </xf>
    <xf numFmtId="0" fontId="119" fillId="58" borderId="0" xfId="100" applyFont="1" applyFill="1" applyAlignment="1">
      <alignment vertical="center"/>
      <protection/>
    </xf>
    <xf numFmtId="0" fontId="115" fillId="0" borderId="0" xfId="75" applyFont="1" applyFill="1" applyAlignment="1" applyProtection="1">
      <alignment horizontal="right"/>
      <protection/>
    </xf>
    <xf numFmtId="0" fontId="115" fillId="0" borderId="0" xfId="75" applyFont="1" applyFill="1" applyAlignment="1" applyProtection="1">
      <alignment/>
      <protection/>
    </xf>
    <xf numFmtId="191" fontId="3" fillId="35" borderId="23" xfId="81" applyNumberFormat="1" applyFont="1" applyFill="1" applyBorder="1" applyAlignment="1">
      <alignment horizontal="right" vertical="center"/>
    </xf>
    <xf numFmtId="0" fontId="3" fillId="35" borderId="23" xfId="0" applyFont="1" applyFill="1" applyBorder="1" applyAlignment="1">
      <alignment/>
    </xf>
    <xf numFmtId="183" fontId="3" fillId="35" borderId="23" xfId="81" applyNumberFormat="1" applyFont="1" applyFill="1" applyBorder="1" applyAlignment="1">
      <alignment/>
    </xf>
    <xf numFmtId="183" fontId="3" fillId="35" borderId="23" xfId="0" applyNumberFormat="1" applyFont="1" applyFill="1" applyBorder="1" applyAlignment="1">
      <alignment/>
    </xf>
    <xf numFmtId="182" fontId="3" fillId="35" borderId="23" xfId="0" applyNumberFormat="1" applyFont="1" applyFill="1" applyBorder="1" applyAlignment="1">
      <alignment horizontal="center"/>
    </xf>
    <xf numFmtId="191" fontId="3" fillId="35" borderId="0" xfId="81" applyNumberFormat="1" applyFont="1" applyFill="1" applyAlignment="1">
      <alignment horizontal="right" vertical="center"/>
    </xf>
    <xf numFmtId="181" fontId="3" fillId="35" borderId="0" xfId="81" applyFont="1" applyFill="1" applyAlignment="1">
      <alignment/>
    </xf>
    <xf numFmtId="0" fontId="3" fillId="35" borderId="0" xfId="0" applyFont="1" applyFill="1" applyAlignment="1">
      <alignment/>
    </xf>
    <xf numFmtId="183" fontId="3" fillId="35" borderId="0" xfId="81" applyNumberFormat="1" applyFont="1" applyFill="1" applyAlignment="1">
      <alignment/>
    </xf>
    <xf numFmtId="190" fontId="3" fillId="35" borderId="0" xfId="81" applyNumberFormat="1" applyFont="1" applyFill="1" applyAlignment="1">
      <alignment/>
    </xf>
    <xf numFmtId="188" fontId="3" fillId="35" borderId="0" xfId="0" applyNumberFormat="1" applyFont="1" applyFill="1" applyBorder="1" applyAlignment="1">
      <alignment/>
    </xf>
    <xf numFmtId="182" fontId="3" fillId="35" borderId="0" xfId="0" applyNumberFormat="1" applyFont="1" applyFill="1" applyBorder="1" applyAlignment="1">
      <alignment horizontal="center"/>
    </xf>
    <xf numFmtId="190" fontId="3" fillId="35" borderId="23" xfId="81" applyNumberFormat="1" applyFont="1" applyFill="1" applyBorder="1" applyAlignment="1">
      <alignment/>
    </xf>
    <xf numFmtId="0" fontId="3" fillId="57" borderId="21" xfId="0" applyFont="1" applyFill="1" applyBorder="1" applyAlignment="1">
      <alignment horizontal="center" vertical="center"/>
    </xf>
    <xf numFmtId="0" fontId="120" fillId="0" borderId="0" xfId="100" applyFont="1" applyFill="1" applyAlignment="1">
      <alignment/>
      <protection/>
    </xf>
    <xf numFmtId="0" fontId="3" fillId="0" borderId="0" xfId="0" applyFont="1" applyAlignment="1">
      <alignment vertical="top" wrapText="1"/>
    </xf>
    <xf numFmtId="0" fontId="3" fillId="0" borderId="0" xfId="0" applyFont="1" applyFill="1" applyAlignment="1">
      <alignment vertical="center" wrapText="1"/>
    </xf>
    <xf numFmtId="0" fontId="3" fillId="0" borderId="0" xfId="0" applyFont="1" applyAlignment="1">
      <alignment horizontal="left" vertical="top"/>
    </xf>
    <xf numFmtId="10" fontId="3" fillId="56" borderId="19" xfId="148" applyNumberFormat="1" applyFont="1" applyFill="1" applyBorder="1" applyAlignment="1">
      <alignment horizontal="right"/>
    </xf>
    <xf numFmtId="181" fontId="1" fillId="0" borderId="20" xfId="81" applyNumberFormat="1" applyFont="1" applyFill="1" applyBorder="1" applyAlignment="1">
      <alignment horizontal="center"/>
    </xf>
    <xf numFmtId="0" fontId="1" fillId="0" borderId="20" xfId="0" applyFont="1" applyFill="1" applyBorder="1" applyAlignment="1">
      <alignment/>
    </xf>
    <xf numFmtId="181" fontId="3" fillId="35" borderId="23" xfId="81" applyFont="1" applyFill="1" applyBorder="1" applyAlignment="1">
      <alignment/>
    </xf>
    <xf numFmtId="181" fontId="3" fillId="35" borderId="23" xfId="81" applyNumberFormat="1" applyFont="1" applyFill="1" applyBorder="1" applyAlignment="1">
      <alignment horizontal="center"/>
    </xf>
    <xf numFmtId="181" fontId="1" fillId="0" borderId="0" xfId="81" applyFont="1" applyFill="1" applyAlignment="1">
      <alignment/>
    </xf>
    <xf numFmtId="181" fontId="1" fillId="0" borderId="0" xfId="81" applyNumberFormat="1" applyFont="1" applyFill="1" applyAlignment="1">
      <alignment horizontal="center"/>
    </xf>
    <xf numFmtId="181" fontId="3" fillId="35" borderId="0" xfId="81" applyFont="1" applyFill="1" applyAlignment="1">
      <alignment/>
    </xf>
    <xf numFmtId="181" fontId="3" fillId="35" borderId="0" xfId="81" applyNumberFormat="1" applyFont="1" applyFill="1" applyAlignment="1">
      <alignment horizontal="center"/>
    </xf>
    <xf numFmtId="197" fontId="3" fillId="35" borderId="0" xfId="0" applyNumberFormat="1" applyFont="1" applyFill="1" applyAlignment="1">
      <alignment/>
    </xf>
    <xf numFmtId="194" fontId="3" fillId="35" borderId="20" xfId="0" applyNumberFormat="1" applyFont="1" applyFill="1" applyBorder="1" applyAlignment="1">
      <alignment/>
    </xf>
    <xf numFmtId="2" fontId="3" fillId="35" borderId="0" xfId="0" applyNumberFormat="1" applyFont="1" applyFill="1" applyAlignment="1">
      <alignment/>
    </xf>
    <xf numFmtId="181" fontId="3" fillId="35" borderId="20" xfId="0" applyNumberFormat="1" applyFont="1" applyFill="1" applyBorder="1" applyAlignment="1">
      <alignment/>
    </xf>
    <xf numFmtId="0" fontId="3" fillId="35" borderId="20" xfId="0" applyFont="1" applyFill="1" applyBorder="1" applyAlignment="1">
      <alignment/>
    </xf>
    <xf numFmtId="43" fontId="1" fillId="0" borderId="19" xfId="0" applyNumberFormat="1" applyFont="1" applyFill="1" applyBorder="1" applyAlignment="1">
      <alignment/>
    </xf>
    <xf numFmtId="2" fontId="1" fillId="0" borderId="19" xfId="0" applyNumberFormat="1" applyFont="1" applyFill="1" applyBorder="1" applyAlignment="1">
      <alignment/>
    </xf>
    <xf numFmtId="197" fontId="1" fillId="0" borderId="19" xfId="0" applyNumberFormat="1" applyFont="1" applyFill="1" applyBorder="1" applyAlignment="1">
      <alignment/>
    </xf>
    <xf numFmtId="0" fontId="1" fillId="0" borderId="19" xfId="0" applyFont="1" applyFill="1" applyBorder="1" applyAlignment="1">
      <alignment/>
    </xf>
    <xf numFmtId="0" fontId="3" fillId="57" borderId="20" xfId="0" applyFont="1" applyFill="1" applyBorder="1" applyAlignment="1">
      <alignment horizontal="center" vertical="center"/>
    </xf>
    <xf numFmtId="2" fontId="3" fillId="56" borderId="19" xfId="0" applyNumberFormat="1" applyFont="1" applyFill="1" applyBorder="1" applyAlignment="1">
      <alignment horizontal="right"/>
    </xf>
    <xf numFmtId="2" fontId="4" fillId="0" borderId="23" xfId="0" applyNumberFormat="1" applyFont="1" applyBorder="1" applyAlignment="1">
      <alignment horizontal="right" vertical="top"/>
    </xf>
    <xf numFmtId="2" fontId="5" fillId="35" borderId="0" xfId="0" applyNumberFormat="1" applyFont="1" applyFill="1" applyBorder="1" applyAlignment="1">
      <alignment horizontal="right" vertical="top"/>
    </xf>
    <xf numFmtId="2" fontId="4" fillId="0" borderId="0" xfId="0" applyNumberFormat="1" applyFont="1" applyBorder="1" applyAlignment="1">
      <alignment horizontal="right" vertical="top"/>
    </xf>
    <xf numFmtId="0" fontId="4" fillId="0" borderId="23" xfId="0" applyFont="1" applyBorder="1" applyAlignment="1">
      <alignment horizontal="left" vertical="top"/>
    </xf>
    <xf numFmtId="2" fontId="1" fillId="0" borderId="23" xfId="0" applyNumberFormat="1" applyFont="1" applyBorder="1" applyAlignment="1">
      <alignment horizontal="center"/>
    </xf>
    <xf numFmtId="2" fontId="3" fillId="35" borderId="0" xfId="0" applyNumberFormat="1" applyFont="1" applyFill="1" applyAlignment="1">
      <alignment horizontal="center"/>
    </xf>
    <xf numFmtId="0" fontId="122" fillId="0" borderId="0" xfId="0" applyFont="1" applyAlignment="1">
      <alignment/>
    </xf>
    <xf numFmtId="0" fontId="1" fillId="0" borderId="23" xfId="0" applyFont="1" applyBorder="1" applyAlignment="1">
      <alignment/>
    </xf>
    <xf numFmtId="0" fontId="3" fillId="0" borderId="23" xfId="0" applyFont="1" applyBorder="1" applyAlignment="1">
      <alignment/>
    </xf>
    <xf numFmtId="0" fontId="109" fillId="0" borderId="23" xfId="0" applyFont="1" applyBorder="1" applyAlignment="1">
      <alignment/>
    </xf>
    <xf numFmtId="0" fontId="3" fillId="0" borderId="0" xfId="0" applyFont="1" applyAlignment="1">
      <alignment vertical="center"/>
    </xf>
    <xf numFmtId="2" fontId="3" fillId="0" borderId="0" xfId="0" applyNumberFormat="1" applyFont="1" applyAlignment="1">
      <alignment horizontal="left" vertical="top"/>
    </xf>
    <xf numFmtId="0" fontId="15" fillId="58" borderId="0" xfId="100" applyFont="1" applyFill="1" applyAlignment="1">
      <alignment/>
      <protection/>
    </xf>
    <xf numFmtId="0" fontId="28" fillId="0" borderId="0" xfId="75" applyFont="1" applyBorder="1" applyAlignment="1" applyProtection="1">
      <alignment/>
      <protection/>
    </xf>
    <xf numFmtId="0" fontId="116" fillId="0" borderId="0" xfId="0" applyFont="1" applyAlignment="1">
      <alignment horizontal="right"/>
    </xf>
    <xf numFmtId="0" fontId="114" fillId="0" borderId="0" xfId="0" applyFont="1" applyFill="1" applyAlignment="1">
      <alignment/>
    </xf>
    <xf numFmtId="0" fontId="28" fillId="0" borderId="22" xfId="75" applyFont="1" applyBorder="1" applyAlignment="1" applyProtection="1">
      <alignment/>
      <protection/>
    </xf>
    <xf numFmtId="0" fontId="6" fillId="0" borderId="0" xfId="0" applyFont="1" applyAlignment="1">
      <alignment vertical="center"/>
    </xf>
    <xf numFmtId="0" fontId="121" fillId="0" borderId="0" xfId="100" applyFont="1" applyFill="1" applyAlignment="1">
      <alignment horizontal="center" vertical="center"/>
      <protection/>
    </xf>
    <xf numFmtId="0" fontId="123" fillId="0" borderId="0" xfId="100" applyFont="1" applyFill="1" applyAlignment="1">
      <alignment horizontal="center"/>
      <protection/>
    </xf>
    <xf numFmtId="0" fontId="115" fillId="0" borderId="0" xfId="75" applyFont="1" applyFill="1" applyAlignment="1" applyProtection="1">
      <alignment horizontal="right"/>
      <protection/>
    </xf>
    <xf numFmtId="0" fontId="115" fillId="0" borderId="0" xfId="75" applyFont="1" applyFill="1" applyAlignment="1" applyProtection="1">
      <alignment/>
      <protection/>
    </xf>
    <xf numFmtId="181" fontId="1" fillId="0" borderId="20" xfId="81" applyFont="1" applyFill="1" applyBorder="1" applyAlignment="1">
      <alignment/>
    </xf>
    <xf numFmtId="0" fontId="16" fillId="0" borderId="0" xfId="0" applyFont="1" applyFill="1" applyAlignment="1">
      <alignment horizontal="right"/>
    </xf>
    <xf numFmtId="191" fontId="3" fillId="35" borderId="0" xfId="0" applyNumberFormat="1" applyFont="1" applyFill="1" applyAlignment="1">
      <alignment horizontal="center"/>
    </xf>
    <xf numFmtId="191" fontId="3" fillId="35" borderId="0" xfId="0" applyNumberFormat="1" applyFont="1" applyFill="1" applyBorder="1" applyAlignment="1">
      <alignment horizontal="center"/>
    </xf>
    <xf numFmtId="192" fontId="3" fillId="35" borderId="23" xfId="81" applyNumberFormat="1" applyFont="1" applyFill="1" applyBorder="1" applyAlignment="1">
      <alignment horizontal="center" vertical="center"/>
    </xf>
    <xf numFmtId="195" fontId="3" fillId="35" borderId="23" xfId="81" applyNumberFormat="1" applyFont="1" applyFill="1" applyBorder="1" applyAlignment="1">
      <alignment horizontal="center" vertical="center"/>
    </xf>
    <xf numFmtId="0" fontId="19" fillId="57" borderId="0" xfId="0" applyFont="1" applyFill="1" applyAlignment="1">
      <alignment/>
    </xf>
    <xf numFmtId="0" fontId="19" fillId="57" borderId="0" xfId="0" applyFont="1" applyFill="1" applyBorder="1" applyAlignment="1">
      <alignment horizontal="center"/>
    </xf>
    <xf numFmtId="0" fontId="19" fillId="57" borderId="0" xfId="0" applyFont="1" applyFill="1" applyBorder="1" applyAlignment="1">
      <alignment/>
    </xf>
    <xf numFmtId="0" fontId="3" fillId="57" borderId="24" xfId="0" applyFont="1" applyFill="1" applyBorder="1" applyAlignment="1">
      <alignment/>
    </xf>
    <xf numFmtId="0" fontId="3" fillId="57" borderId="0" xfId="0" applyFont="1" applyFill="1" applyAlignment="1">
      <alignment horizontal="center"/>
    </xf>
    <xf numFmtId="0" fontId="3" fillId="35" borderId="21" xfId="0" applyFont="1" applyFill="1" applyBorder="1" applyAlignment="1">
      <alignment horizontal="center"/>
    </xf>
    <xf numFmtId="191" fontId="3" fillId="35" borderId="21" xfId="0" applyNumberFormat="1" applyFont="1" applyFill="1" applyBorder="1" applyAlignment="1">
      <alignment horizontal="center"/>
    </xf>
    <xf numFmtId="191" fontId="1" fillId="56" borderId="0" xfId="0" applyNumberFormat="1" applyFont="1" applyFill="1" applyAlignment="1">
      <alignment horizontal="center"/>
    </xf>
    <xf numFmtId="191" fontId="1" fillId="56" borderId="0" xfId="0" applyNumberFormat="1" applyFont="1" applyFill="1" applyBorder="1" applyAlignment="1">
      <alignment horizontal="center"/>
    </xf>
    <xf numFmtId="0" fontId="1" fillId="57" borderId="24" xfId="0" applyFont="1" applyFill="1" applyBorder="1" applyAlignment="1">
      <alignment/>
    </xf>
    <xf numFmtId="0" fontId="3" fillId="57" borderId="25" xfId="0" applyFont="1" applyFill="1" applyBorder="1" applyAlignment="1">
      <alignment horizontal="center" vertical="center" wrapText="1"/>
    </xf>
    <xf numFmtId="0" fontId="32" fillId="57" borderId="0" xfId="0" applyFont="1" applyFill="1" applyBorder="1" applyAlignment="1">
      <alignment horizontal="center" vertical="center"/>
    </xf>
    <xf numFmtId="0" fontId="1" fillId="57" borderId="21" xfId="0" applyFont="1" applyFill="1" applyBorder="1" applyAlignment="1">
      <alignment/>
    </xf>
    <xf numFmtId="2" fontId="3" fillId="35" borderId="0" xfId="0" applyNumberFormat="1" applyFont="1" applyFill="1" applyBorder="1" applyAlignment="1">
      <alignment horizontal="center" wrapText="1"/>
    </xf>
    <xf numFmtId="2" fontId="3" fillId="35" borderId="19" xfId="0" applyNumberFormat="1" applyFont="1" applyFill="1" applyBorder="1" applyAlignment="1">
      <alignment horizontal="center" wrapText="1"/>
    </xf>
    <xf numFmtId="2" fontId="1" fillId="56" borderId="0" xfId="0" applyNumberFormat="1" applyFont="1" applyFill="1" applyBorder="1" applyAlignment="1">
      <alignment horizontal="center" wrapText="1"/>
    </xf>
    <xf numFmtId="2" fontId="3" fillId="0" borderId="0" xfId="0" applyNumberFormat="1" applyFont="1" applyFill="1" applyAlignment="1">
      <alignment horizontal="left"/>
    </xf>
    <xf numFmtId="0" fontId="124" fillId="0" borderId="0" xfId="0" applyFont="1" applyAlignment="1">
      <alignment/>
    </xf>
    <xf numFmtId="0" fontId="125" fillId="0" borderId="0" xfId="0" applyFont="1" applyFill="1" applyAlignment="1">
      <alignment/>
    </xf>
    <xf numFmtId="0" fontId="125" fillId="0" borderId="0" xfId="0" applyFont="1" applyAlignment="1">
      <alignment/>
    </xf>
    <xf numFmtId="0" fontId="126" fillId="0" borderId="0" xfId="75" applyFont="1" applyFill="1" applyAlignment="1" applyProtection="1">
      <alignment/>
      <protection/>
    </xf>
    <xf numFmtId="0" fontId="36" fillId="0" borderId="0" xfId="0" applyFont="1" applyFill="1" applyAlignment="1">
      <alignment/>
    </xf>
    <xf numFmtId="0" fontId="113" fillId="0" borderId="0" xfId="0" applyFont="1" applyFill="1" applyAlignment="1">
      <alignment/>
    </xf>
    <xf numFmtId="0" fontId="113" fillId="0" borderId="0" xfId="0" applyFont="1" applyAlignment="1">
      <alignment horizontal="right"/>
    </xf>
    <xf numFmtId="0" fontId="127" fillId="0" borderId="0" xfId="0" applyFont="1" applyFill="1" applyAlignment="1">
      <alignment horizontal="right"/>
    </xf>
    <xf numFmtId="0" fontId="126" fillId="0" borderId="0" xfId="75" applyFont="1" applyFill="1" applyAlignment="1" applyProtection="1">
      <alignment horizontal="right"/>
      <protection/>
    </xf>
    <xf numFmtId="0" fontId="3" fillId="57" borderId="26" xfId="0" applyFont="1" applyFill="1" applyBorder="1" applyAlignment="1">
      <alignment horizontal="center" vertical="center" wrapText="1"/>
    </xf>
    <xf numFmtId="0" fontId="1" fillId="35" borderId="0" xfId="0" applyNumberFormat="1" applyFont="1" applyFill="1" applyBorder="1" applyAlignment="1">
      <alignment horizontal="center"/>
    </xf>
    <xf numFmtId="2" fontId="1" fillId="35" borderId="0" xfId="0" applyNumberFormat="1" applyFont="1" applyFill="1" applyBorder="1" applyAlignment="1">
      <alignment horizontal="right"/>
    </xf>
    <xf numFmtId="2" fontId="3" fillId="35" borderId="0" xfId="0" applyNumberFormat="1" applyFont="1" applyFill="1" applyBorder="1" applyAlignment="1">
      <alignment horizontal="right"/>
    </xf>
    <xf numFmtId="192" fontId="3" fillId="35" borderId="0" xfId="0" applyNumberFormat="1" applyFont="1" applyFill="1" applyBorder="1" applyAlignment="1">
      <alignment horizontal="center"/>
    </xf>
    <xf numFmtId="185" fontId="3" fillId="35" borderId="0" xfId="0" applyNumberFormat="1" applyFont="1" applyFill="1" applyBorder="1" applyAlignment="1">
      <alignment horizontal="center"/>
    </xf>
    <xf numFmtId="2" fontId="1" fillId="0" borderId="0" xfId="0" applyNumberFormat="1" applyFont="1" applyFill="1" applyBorder="1" applyAlignment="1">
      <alignment horizontal="right"/>
    </xf>
    <xf numFmtId="192" fontId="1" fillId="0" borderId="0" xfId="0" applyNumberFormat="1" applyFont="1" applyBorder="1" applyAlignment="1">
      <alignment horizontal="center"/>
    </xf>
    <xf numFmtId="185" fontId="1" fillId="56" borderId="0" xfId="0" applyNumberFormat="1" applyFont="1" applyFill="1" applyBorder="1" applyAlignment="1">
      <alignment horizontal="center"/>
    </xf>
    <xf numFmtId="0" fontId="1" fillId="35" borderId="22" xfId="0" applyNumberFormat="1" applyFont="1" applyFill="1" applyBorder="1" applyAlignment="1">
      <alignment horizontal="center"/>
    </xf>
    <xf numFmtId="2" fontId="1" fillId="35" borderId="22" xfId="0" applyNumberFormat="1" applyFont="1" applyFill="1" applyBorder="1" applyAlignment="1">
      <alignment horizontal="right"/>
    </xf>
    <xf numFmtId="2" fontId="3" fillId="35" borderId="22" xfId="0" applyNumberFormat="1" applyFont="1" applyFill="1" applyBorder="1" applyAlignment="1">
      <alignment horizontal="right"/>
    </xf>
    <xf numFmtId="192" fontId="3" fillId="35" borderId="22" xfId="0" applyNumberFormat="1" applyFont="1" applyFill="1" applyBorder="1" applyAlignment="1">
      <alignment horizontal="center"/>
    </xf>
    <xf numFmtId="185" fontId="3" fillId="35" borderId="22" xfId="0" applyNumberFormat="1" applyFont="1" applyFill="1" applyBorder="1" applyAlignment="1">
      <alignment horizontal="center"/>
    </xf>
    <xf numFmtId="191" fontId="3" fillId="35" borderId="22" xfId="0" applyNumberFormat="1" applyFont="1" applyFill="1" applyBorder="1" applyAlignment="1">
      <alignment horizontal="center"/>
    </xf>
    <xf numFmtId="0" fontId="1" fillId="0" borderId="19" xfId="0" applyNumberFormat="1" applyFont="1" applyBorder="1" applyAlignment="1">
      <alignment horizontal="center"/>
    </xf>
    <xf numFmtId="2" fontId="1" fillId="0" borderId="19" xfId="0" applyNumberFormat="1" applyFont="1" applyBorder="1" applyAlignment="1">
      <alignment horizontal="right"/>
    </xf>
    <xf numFmtId="2" fontId="1" fillId="0" borderId="19" xfId="0" applyNumberFormat="1" applyFont="1" applyFill="1" applyBorder="1" applyAlignment="1">
      <alignment horizontal="right"/>
    </xf>
    <xf numFmtId="192" fontId="1" fillId="0" borderId="19" xfId="0" applyNumberFormat="1" applyFont="1" applyBorder="1" applyAlignment="1">
      <alignment horizontal="center"/>
    </xf>
    <xf numFmtId="185" fontId="1" fillId="56" borderId="19" xfId="0" applyNumberFormat="1" applyFont="1" applyFill="1" applyBorder="1" applyAlignment="1">
      <alignment horizontal="center"/>
    </xf>
    <xf numFmtId="191" fontId="1" fillId="56" borderId="19" xfId="0" applyNumberFormat="1" applyFont="1" applyFill="1" applyBorder="1" applyAlignment="1">
      <alignment horizontal="center"/>
    </xf>
    <xf numFmtId="0" fontId="19" fillId="57" borderId="20" xfId="0" applyFont="1" applyFill="1" applyBorder="1" applyAlignment="1">
      <alignment horizontal="center" vertical="center" wrapText="1"/>
    </xf>
    <xf numFmtId="183" fontId="3" fillId="35" borderId="0" xfId="81" applyNumberFormat="1" applyFont="1" applyFill="1" applyAlignment="1">
      <alignment horizontal="center"/>
    </xf>
    <xf numFmtId="183" fontId="3" fillId="35" borderId="0" xfId="81" applyNumberFormat="1" applyFont="1" applyFill="1" applyAlignment="1">
      <alignment horizontal="left"/>
    </xf>
    <xf numFmtId="186" fontId="3" fillId="35" borderId="0" xfId="0" applyNumberFormat="1" applyFont="1" applyFill="1" applyAlignment="1">
      <alignment horizontal="center"/>
    </xf>
    <xf numFmtId="193" fontId="3" fillId="35" borderId="0" xfId="0" applyNumberFormat="1" applyFont="1" applyFill="1" applyAlignment="1">
      <alignment horizontal="center"/>
    </xf>
    <xf numFmtId="183" fontId="3" fillId="35" borderId="19" xfId="81" applyNumberFormat="1" applyFont="1" applyFill="1" applyBorder="1" applyAlignment="1">
      <alignment horizontal="center"/>
    </xf>
    <xf numFmtId="181" fontId="3" fillId="35" borderId="19" xfId="81" applyNumberFormat="1" applyFont="1" applyFill="1" applyBorder="1" applyAlignment="1">
      <alignment horizontal="center"/>
    </xf>
    <xf numFmtId="183" fontId="3" fillId="35" borderId="19" xfId="81" applyNumberFormat="1" applyFont="1" applyFill="1" applyBorder="1" applyAlignment="1">
      <alignment horizontal="left"/>
    </xf>
    <xf numFmtId="186" fontId="3" fillId="35" borderId="19" xfId="0" applyNumberFormat="1" applyFont="1" applyFill="1" applyBorder="1" applyAlignment="1">
      <alignment horizontal="center"/>
    </xf>
    <xf numFmtId="191" fontId="3" fillId="35" borderId="19" xfId="0" applyNumberFormat="1" applyFont="1" applyFill="1" applyBorder="1" applyAlignment="1">
      <alignment horizontal="center"/>
    </xf>
    <xf numFmtId="193" fontId="3" fillId="35" borderId="19" xfId="0" applyNumberFormat="1" applyFont="1" applyFill="1" applyBorder="1" applyAlignment="1">
      <alignment horizontal="center"/>
    </xf>
    <xf numFmtId="183" fontId="1" fillId="0" borderId="0" xfId="81" applyNumberFormat="1" applyFont="1" applyAlignment="1">
      <alignment horizontal="center"/>
    </xf>
    <xf numFmtId="181" fontId="1" fillId="0" borderId="0" xfId="81" applyNumberFormat="1" applyFont="1" applyAlignment="1">
      <alignment horizontal="center"/>
    </xf>
    <xf numFmtId="183" fontId="1" fillId="0" borderId="0" xfId="81" applyNumberFormat="1" applyFont="1" applyAlignment="1">
      <alignment horizontal="left"/>
    </xf>
    <xf numFmtId="193" fontId="1" fillId="0" borderId="0" xfId="0" applyNumberFormat="1" applyFont="1" applyAlignment="1">
      <alignment horizontal="center"/>
    </xf>
    <xf numFmtId="0" fontId="114" fillId="0" borderId="0" xfId="0" applyFont="1" applyAlignment="1">
      <alignment horizontal="right"/>
    </xf>
    <xf numFmtId="0" fontId="116" fillId="0" borderId="0" xfId="0" applyFont="1" applyAlignment="1">
      <alignment horizontal="justify"/>
    </xf>
    <xf numFmtId="0" fontId="123" fillId="0" borderId="0" xfId="100" applyFont="1" applyFill="1" applyAlignment="1">
      <alignment horizontal="center" vertical="center"/>
      <protection/>
    </xf>
    <xf numFmtId="0" fontId="0" fillId="0" borderId="0" xfId="0" applyAlignment="1">
      <alignment horizontal="justify" wrapText="1"/>
    </xf>
    <xf numFmtId="0" fontId="3" fillId="56" borderId="0" xfId="0" applyFont="1" applyFill="1" applyBorder="1" applyAlignment="1">
      <alignment horizontal="center"/>
    </xf>
    <xf numFmtId="0" fontId="3" fillId="56" borderId="0" xfId="0" applyFont="1" applyFill="1" applyAlignment="1">
      <alignment horizontal="center"/>
    </xf>
    <xf numFmtId="186" fontId="3" fillId="56" borderId="0" xfId="0" applyNumberFormat="1" applyFont="1" applyFill="1" applyBorder="1" applyAlignment="1">
      <alignment horizontal="center"/>
    </xf>
    <xf numFmtId="0" fontId="3" fillId="58" borderId="19" xfId="0" applyFont="1" applyFill="1" applyBorder="1" applyAlignment="1">
      <alignment horizontal="center"/>
    </xf>
    <xf numFmtId="0" fontId="3" fillId="59" borderId="19" xfId="0" applyFont="1" applyFill="1" applyBorder="1" applyAlignment="1">
      <alignment horizontal="center"/>
    </xf>
    <xf numFmtId="0" fontId="19" fillId="59" borderId="19" xfId="0" applyFont="1" applyFill="1" applyBorder="1" applyAlignment="1">
      <alignment horizontal="center"/>
    </xf>
    <xf numFmtId="0" fontId="3" fillId="58" borderId="0" xfId="0" applyFont="1" applyFill="1" applyAlignment="1">
      <alignment horizontal="center"/>
    </xf>
    <xf numFmtId="186" fontId="3" fillId="58" borderId="0" xfId="0" applyNumberFormat="1" applyFont="1" applyFill="1" applyAlignment="1">
      <alignment horizontal="center"/>
    </xf>
    <xf numFmtId="0" fontId="3" fillId="58" borderId="0" xfId="0" applyFont="1" applyFill="1" applyBorder="1" applyAlignment="1">
      <alignment horizontal="center"/>
    </xf>
    <xf numFmtId="186" fontId="3" fillId="58" borderId="0" xfId="0" applyNumberFormat="1" applyFont="1" applyFill="1" applyBorder="1" applyAlignment="1">
      <alignment horizontal="center"/>
    </xf>
    <xf numFmtId="3" fontId="3" fillId="58" borderId="0" xfId="0" applyNumberFormat="1" applyFont="1" applyFill="1" applyAlignment="1">
      <alignment horizontal="center"/>
    </xf>
    <xf numFmtId="3" fontId="3" fillId="58" borderId="0" xfId="0" applyNumberFormat="1" applyFont="1" applyFill="1" applyBorder="1" applyAlignment="1">
      <alignment horizontal="center"/>
    </xf>
    <xf numFmtId="3" fontId="3" fillId="58" borderId="19" xfId="0" applyNumberFormat="1" applyFont="1" applyFill="1" applyBorder="1" applyAlignment="1">
      <alignment horizontal="center"/>
    </xf>
    <xf numFmtId="0" fontId="38" fillId="56" borderId="0" xfId="75" applyFont="1" applyFill="1" applyAlignment="1" applyProtection="1">
      <alignment horizontal="left"/>
      <protection/>
    </xf>
    <xf numFmtId="0" fontId="15" fillId="56" borderId="0" xfId="0" applyFont="1" applyFill="1" applyAlignment="1">
      <alignment horizontal="center"/>
    </xf>
    <xf numFmtId="0" fontId="3" fillId="56" borderId="0" xfId="0" applyFont="1" applyFill="1" applyBorder="1" applyAlignment="1">
      <alignment/>
    </xf>
    <xf numFmtId="0" fontId="3" fillId="56" borderId="0" xfId="0" applyFont="1" applyFill="1" applyAlignment="1">
      <alignment/>
    </xf>
    <xf numFmtId="0" fontId="3" fillId="58" borderId="0" xfId="0" applyFont="1" applyFill="1" applyAlignment="1">
      <alignment/>
    </xf>
    <xf numFmtId="0" fontId="3" fillId="59" borderId="0" xfId="0" applyFont="1" applyFill="1" applyBorder="1" applyAlignment="1">
      <alignment/>
    </xf>
    <xf numFmtId="0" fontId="3" fillId="59" borderId="0" xfId="0" applyFont="1" applyFill="1" applyBorder="1" applyAlignment="1">
      <alignment horizontal="center"/>
    </xf>
    <xf numFmtId="0" fontId="3" fillId="59" borderId="0" xfId="0" applyFont="1" applyFill="1" applyAlignment="1">
      <alignment/>
    </xf>
    <xf numFmtId="0" fontId="19" fillId="59" borderId="0" xfId="0" applyFont="1" applyFill="1" applyBorder="1" applyAlignment="1">
      <alignment horizontal="center"/>
    </xf>
    <xf numFmtId="0" fontId="19" fillId="59" borderId="0" xfId="0" applyFont="1" applyFill="1" applyAlignment="1">
      <alignment/>
    </xf>
    <xf numFmtId="0" fontId="3" fillId="59" borderId="19" xfId="0" applyFont="1" applyFill="1" applyBorder="1" applyAlignment="1">
      <alignment/>
    </xf>
    <xf numFmtId="192" fontId="3" fillId="56" borderId="0" xfId="81" applyNumberFormat="1" applyFont="1" applyFill="1" applyBorder="1" applyAlignment="1">
      <alignment horizontal="center" vertical="center"/>
    </xf>
    <xf numFmtId="184" fontId="3" fillId="56" borderId="0" xfId="0" applyNumberFormat="1" applyFont="1" applyFill="1" applyBorder="1" applyAlignment="1">
      <alignment horizontal="center"/>
    </xf>
    <xf numFmtId="184" fontId="3" fillId="56" borderId="0" xfId="81" applyNumberFormat="1" applyFont="1" applyFill="1" applyBorder="1" applyAlignment="1">
      <alignment horizontal="center" vertical="center"/>
    </xf>
    <xf numFmtId="192" fontId="3" fillId="58" borderId="0" xfId="81" applyNumberFormat="1" applyFont="1" applyFill="1" applyAlignment="1">
      <alignment horizontal="center"/>
    </xf>
    <xf numFmtId="185" fontId="3" fillId="58" borderId="0" xfId="0" applyNumberFormat="1" applyFont="1" applyFill="1" applyAlignment="1">
      <alignment horizontal="center"/>
    </xf>
    <xf numFmtId="184" fontId="3" fillId="58" borderId="0" xfId="0" applyNumberFormat="1" applyFont="1" applyFill="1" applyAlignment="1">
      <alignment horizontal="center"/>
    </xf>
    <xf numFmtId="0" fontId="3" fillId="58" borderId="20" xfId="0" applyFont="1" applyFill="1" applyBorder="1" applyAlignment="1">
      <alignment/>
    </xf>
    <xf numFmtId="192" fontId="3" fillId="58" borderId="20" xfId="81" applyNumberFormat="1" applyFont="1" applyFill="1" applyBorder="1" applyAlignment="1">
      <alignment horizontal="center" vertical="center"/>
    </xf>
    <xf numFmtId="0" fontId="3" fillId="58" borderId="20" xfId="0" applyFont="1" applyFill="1" applyBorder="1" applyAlignment="1">
      <alignment horizontal="center"/>
    </xf>
    <xf numFmtId="184" fontId="3" fillId="58" borderId="20" xfId="0" applyNumberFormat="1" applyFont="1" applyFill="1" applyBorder="1" applyAlignment="1">
      <alignment horizontal="center"/>
    </xf>
    <xf numFmtId="184" fontId="3" fillId="58" borderId="20" xfId="81" applyNumberFormat="1" applyFont="1" applyFill="1" applyBorder="1" applyAlignment="1">
      <alignment horizontal="center" vertical="center"/>
    </xf>
    <xf numFmtId="191" fontId="3" fillId="58" borderId="0" xfId="0" applyNumberFormat="1" applyFont="1" applyFill="1" applyAlignment="1">
      <alignment horizontal="center"/>
    </xf>
    <xf numFmtId="191" fontId="3" fillId="58" borderId="0" xfId="0" applyNumberFormat="1" applyFont="1" applyFill="1" applyBorder="1" applyAlignment="1">
      <alignment horizontal="center"/>
    </xf>
    <xf numFmtId="0" fontId="3" fillId="59" borderId="0" xfId="0" applyFont="1" applyFill="1" applyBorder="1" applyAlignment="1">
      <alignment/>
    </xf>
    <xf numFmtId="186" fontId="3" fillId="56" borderId="0" xfId="0" applyNumberFormat="1" applyFont="1" applyFill="1" applyAlignment="1">
      <alignment horizontal="center"/>
    </xf>
    <xf numFmtId="0" fontId="19" fillId="0" borderId="0" xfId="0" applyFont="1" applyAlignment="1">
      <alignment horizontal="left"/>
    </xf>
    <xf numFmtId="0" fontId="128" fillId="0" borderId="0" xfId="0" applyFont="1" applyAlignment="1">
      <alignment vertical="center"/>
    </xf>
    <xf numFmtId="0" fontId="36" fillId="0" borderId="0" xfId="75" applyFont="1" applyAlignment="1" applyProtection="1">
      <alignment horizontal="left" vertical="center" wrapText="1"/>
      <protection/>
    </xf>
    <xf numFmtId="0" fontId="36" fillId="0" borderId="0" xfId="75" applyFont="1" applyAlignment="1" applyProtection="1">
      <alignment horizontal="justify" vertical="center" wrapText="1"/>
      <protection/>
    </xf>
    <xf numFmtId="0" fontId="61" fillId="0" borderId="0" xfId="75" applyFont="1" applyAlignment="1" applyProtection="1">
      <alignment horizontal="left" vertical="center"/>
      <protection/>
    </xf>
    <xf numFmtId="0" fontId="62" fillId="56" borderId="0" xfId="0" applyFont="1" applyFill="1" applyAlignment="1">
      <alignment horizontal="justify"/>
    </xf>
    <xf numFmtId="0" fontId="38" fillId="56" borderId="0" xfId="75" applyFont="1" applyFill="1" applyAlignment="1" applyProtection="1">
      <alignment horizontal="justify"/>
      <protection/>
    </xf>
    <xf numFmtId="0" fontId="38" fillId="55" borderId="0" xfId="75" applyFont="1" applyFill="1" applyAlignment="1" applyProtection="1">
      <alignment horizontal="left"/>
      <protection/>
    </xf>
    <xf numFmtId="0" fontId="3" fillId="57" borderId="19" xfId="0" applyFont="1" applyFill="1" applyBorder="1" applyAlignment="1">
      <alignment horizontal="center" vertical="center"/>
    </xf>
    <xf numFmtId="0" fontId="120" fillId="56" borderId="0" xfId="100" applyFont="1" applyFill="1" applyAlignment="1">
      <alignment/>
      <protection/>
    </xf>
    <xf numFmtId="0" fontId="116" fillId="56" borderId="0" xfId="0" applyFont="1" applyFill="1" applyAlignment="1">
      <alignment/>
    </xf>
    <xf numFmtId="0" fontId="0" fillId="56" borderId="0" xfId="0" applyFill="1" applyAlignment="1">
      <alignment/>
    </xf>
    <xf numFmtId="0" fontId="119" fillId="56" borderId="0" xfId="100" applyFont="1" applyFill="1" applyAlignment="1">
      <alignment/>
      <protection/>
    </xf>
    <xf numFmtId="0" fontId="112" fillId="55" borderId="0" xfId="0" applyFont="1" applyFill="1" applyAlignment="1">
      <alignment horizontal="right"/>
    </xf>
    <xf numFmtId="0" fontId="121" fillId="60" borderId="0" xfId="0" applyFont="1" applyFill="1" applyAlignment="1">
      <alignment horizontal="center"/>
    </xf>
    <xf numFmtId="0" fontId="120" fillId="60" borderId="0" xfId="0" applyFont="1" applyFill="1" applyAlignment="1">
      <alignment horizontal="center" vertical="center"/>
    </xf>
    <xf numFmtId="0" fontId="121" fillId="60" borderId="0" xfId="100" applyFont="1" applyFill="1" applyAlignment="1">
      <alignment horizontal="center" vertical="center"/>
      <protection/>
    </xf>
    <xf numFmtId="0" fontId="123" fillId="58" borderId="0" xfId="100" applyFont="1" applyFill="1" applyAlignment="1">
      <alignment horizontal="center" vertical="center"/>
      <protection/>
    </xf>
    <xf numFmtId="0" fontId="3" fillId="0" borderId="0" xfId="0" applyFont="1" applyAlignment="1">
      <alignment horizontal="justify" vertical="top" wrapText="1"/>
    </xf>
    <xf numFmtId="0" fontId="14" fillId="0" borderId="0" xfId="75" applyFont="1" applyAlignment="1" applyProtection="1">
      <alignment horizontal="right" vertical="top" wrapText="1"/>
      <protection/>
    </xf>
    <xf numFmtId="0" fontId="3" fillId="57" borderId="21" xfId="0" applyFont="1" applyFill="1" applyBorder="1" applyAlignment="1">
      <alignment horizontal="center"/>
    </xf>
    <xf numFmtId="4" fontId="57" fillId="35" borderId="0" xfId="0" applyNumberFormat="1" applyFont="1" applyFill="1" applyAlignment="1">
      <alignment horizontal="right"/>
    </xf>
    <xf numFmtId="3" fontId="57" fillId="35" borderId="0" xfId="0" applyNumberFormat="1" applyFont="1" applyFill="1" applyAlignment="1">
      <alignment horizontal="right"/>
    </xf>
    <xf numFmtId="4" fontId="9" fillId="56" borderId="0" xfId="0" applyNumberFormat="1" applyFont="1" applyFill="1" applyAlignment="1">
      <alignment horizontal="right"/>
    </xf>
    <xf numFmtId="0" fontId="126" fillId="0" borderId="0" xfId="75" applyFont="1" applyAlignment="1" applyProtection="1">
      <alignment horizontal="right" vertical="top" wrapText="1"/>
      <protection/>
    </xf>
    <xf numFmtId="0" fontId="3" fillId="35" borderId="19" xfId="0" applyNumberFormat="1" applyFont="1" applyFill="1" applyBorder="1" applyAlignment="1">
      <alignment horizontal="center"/>
    </xf>
    <xf numFmtId="0" fontId="3" fillId="0" borderId="0" xfId="0" applyFont="1" applyAlignment="1">
      <alignment horizontal="justify" vertical="center" wrapText="1"/>
    </xf>
    <xf numFmtId="0" fontId="3" fillId="0" borderId="0" xfId="0" applyFont="1" applyAlignment="1">
      <alignment horizontal="left" vertical="center" wrapText="1"/>
    </xf>
    <xf numFmtId="0" fontId="126" fillId="0" borderId="0" xfId="75" applyFont="1" applyAlignment="1" applyProtection="1">
      <alignment horizontal="right"/>
      <protection/>
    </xf>
    <xf numFmtId="0" fontId="3" fillId="0" borderId="0" xfId="0" applyFont="1" applyFill="1" applyAlignment="1">
      <alignment horizontal="justify" vertical="center" wrapText="1"/>
    </xf>
    <xf numFmtId="4" fontId="9" fillId="56" borderId="19" xfId="0" applyNumberFormat="1" applyFont="1" applyFill="1" applyBorder="1" applyAlignment="1">
      <alignment horizontal="right"/>
    </xf>
    <xf numFmtId="3" fontId="9" fillId="56" borderId="0" xfId="0" applyNumberFormat="1" applyFont="1" applyFill="1" applyAlignment="1">
      <alignment horizontal="right"/>
    </xf>
    <xf numFmtId="3" fontId="9" fillId="56" borderId="19" xfId="0" applyNumberFormat="1" applyFont="1" applyFill="1" applyBorder="1" applyAlignment="1">
      <alignment horizontal="right"/>
    </xf>
    <xf numFmtId="0" fontId="3" fillId="57" borderId="20" xfId="0" applyFont="1" applyFill="1" applyBorder="1" applyAlignment="1">
      <alignment horizontal="center" vertical="top" wrapText="1"/>
    </xf>
    <xf numFmtId="0" fontId="3" fillId="57" borderId="20" xfId="0" applyFont="1" applyFill="1" applyBorder="1" applyAlignment="1">
      <alignment horizontal="center" vertical="center" wrapText="1"/>
    </xf>
    <xf numFmtId="0" fontId="3" fillId="57" borderId="26" xfId="0" applyFont="1" applyFill="1" applyBorder="1" applyAlignment="1">
      <alignment horizontal="center"/>
    </xf>
    <xf numFmtId="0" fontId="3" fillId="57" borderId="19" xfId="0" applyFont="1" applyFill="1" applyBorder="1" applyAlignment="1">
      <alignment horizontal="center" vertical="center" wrapText="1"/>
    </xf>
    <xf numFmtId="0" fontId="3" fillId="57" borderId="22" xfId="0" applyFont="1" applyFill="1" applyBorder="1" applyAlignment="1">
      <alignment horizontal="center" vertical="center" wrapText="1"/>
    </xf>
    <xf numFmtId="0" fontId="115" fillId="0" borderId="0" xfId="75" applyFont="1" applyFill="1" applyAlignment="1" applyProtection="1">
      <alignment horizontal="right"/>
      <protection/>
    </xf>
    <xf numFmtId="0" fontId="3" fillId="0" borderId="0" xfId="0" applyFont="1" applyAlignment="1">
      <alignment horizontal="left" vertical="center"/>
    </xf>
    <xf numFmtId="0" fontId="3" fillId="0" borderId="0" xfId="0" applyFont="1" applyAlignment="1">
      <alignment wrapText="1"/>
    </xf>
    <xf numFmtId="0" fontId="3" fillId="0" borderId="0" xfId="0" applyFont="1" applyAlignment="1">
      <alignment horizontal="left" vertical="top" wrapText="1"/>
    </xf>
    <xf numFmtId="0" fontId="3" fillId="57" borderId="0" xfId="0" applyFont="1" applyFill="1" applyBorder="1" applyAlignment="1">
      <alignment horizontal="center"/>
    </xf>
    <xf numFmtId="0" fontId="2" fillId="0" borderId="0" xfId="0" applyFont="1" applyBorder="1" applyAlignment="1">
      <alignment horizontal="left" vertical="justify"/>
    </xf>
    <xf numFmtId="0" fontId="3" fillId="57" borderId="0" xfId="0" applyFont="1" applyFill="1" applyBorder="1" applyAlignment="1">
      <alignment horizontal="center" vertical="center" wrapText="1"/>
    </xf>
    <xf numFmtId="0" fontId="3" fillId="57" borderId="0" xfId="0" applyFont="1" applyFill="1" applyBorder="1" applyAlignment="1">
      <alignment vertical="center" wrapText="1"/>
    </xf>
    <xf numFmtId="0" fontId="21" fillId="57" borderId="22" xfId="0" applyFont="1" applyFill="1" applyBorder="1" applyAlignment="1">
      <alignment horizontal="center" vertical="center"/>
    </xf>
    <xf numFmtId="0" fontId="21" fillId="57" borderId="19" xfId="0" applyFont="1" applyFill="1" applyBorder="1" applyAlignment="1">
      <alignment horizontal="center" vertical="center"/>
    </xf>
    <xf numFmtId="0" fontId="3" fillId="35" borderId="22" xfId="0" applyNumberFormat="1" applyFont="1" applyFill="1" applyBorder="1" applyAlignment="1">
      <alignment horizontal="center"/>
    </xf>
    <xf numFmtId="0" fontId="1" fillId="56" borderId="0" xfId="0" applyNumberFormat="1" applyFont="1" applyFill="1" applyBorder="1" applyAlignment="1">
      <alignment horizontal="center"/>
    </xf>
    <xf numFmtId="0" fontId="3" fillId="35" borderId="0" xfId="0" applyNumberFormat="1" applyFont="1" applyFill="1" applyBorder="1" applyAlignment="1">
      <alignment horizontal="center"/>
    </xf>
    <xf numFmtId="0" fontId="3" fillId="57" borderId="20" xfId="0" applyFont="1" applyFill="1" applyBorder="1" applyAlignment="1">
      <alignment horizontal="center"/>
    </xf>
    <xf numFmtId="0" fontId="3" fillId="57" borderId="19" xfId="0" applyFont="1" applyFill="1" applyBorder="1" applyAlignment="1">
      <alignment horizontal="center"/>
    </xf>
    <xf numFmtId="0" fontId="19" fillId="35" borderId="22" xfId="0" applyFont="1" applyFill="1" applyBorder="1" applyAlignment="1">
      <alignment horizontal="center" vertical="center"/>
    </xf>
    <xf numFmtId="0" fontId="19" fillId="35" borderId="19" xfId="0" applyFont="1" applyFill="1" applyBorder="1" applyAlignment="1">
      <alignment horizontal="center" vertical="center"/>
    </xf>
    <xf numFmtId="0" fontId="115" fillId="0" borderId="0" xfId="75" applyFont="1" applyFill="1" applyAlignment="1" applyProtection="1">
      <alignment horizontal="left"/>
      <protection/>
    </xf>
    <xf numFmtId="0" fontId="112" fillId="0" borderId="0" xfId="0" applyFont="1" applyFill="1" applyAlignment="1">
      <alignment horizontal="right"/>
    </xf>
    <xf numFmtId="0" fontId="120" fillId="60" borderId="0" xfId="100" applyFont="1" applyFill="1" applyAlignment="1">
      <alignment horizontal="center" vertical="center"/>
      <protection/>
    </xf>
    <xf numFmtId="0" fontId="3" fillId="57" borderId="22" xfId="0" applyFont="1" applyFill="1" applyBorder="1" applyAlignment="1">
      <alignment horizontal="center" vertical="center"/>
    </xf>
    <xf numFmtId="0" fontId="3" fillId="57" borderId="19" xfId="0" applyFont="1" applyFill="1" applyBorder="1" applyAlignment="1">
      <alignment horizontal="center" vertical="center"/>
    </xf>
    <xf numFmtId="0" fontId="3" fillId="57" borderId="0" xfId="0" applyFont="1" applyFill="1" applyBorder="1" applyAlignment="1">
      <alignment horizontal="center" vertical="center"/>
    </xf>
    <xf numFmtId="0" fontId="0" fillId="0" borderId="0" xfId="0" applyFont="1" applyAlignment="1">
      <alignment wrapText="1"/>
    </xf>
    <xf numFmtId="0" fontId="37" fillId="56" borderId="0" xfId="0" applyFont="1" applyFill="1" applyAlignment="1">
      <alignment horizontal="left" wrapText="1"/>
    </xf>
    <xf numFmtId="0" fontId="114" fillId="0" borderId="0" xfId="0" applyFont="1" applyFill="1" applyAlignment="1">
      <alignment horizontal="right"/>
    </xf>
    <xf numFmtId="0" fontId="120" fillId="60" borderId="0" xfId="100" applyFont="1" applyFill="1" applyAlignment="1">
      <alignment horizontal="center"/>
      <protection/>
    </xf>
    <xf numFmtId="0" fontId="3" fillId="0" borderId="0" xfId="0" applyFont="1" applyFill="1" applyAlignment="1">
      <alignment horizontal="left" vertical="top" wrapText="1"/>
    </xf>
    <xf numFmtId="0" fontId="123" fillId="35" borderId="0" xfId="100" applyFont="1" applyFill="1" applyAlignment="1">
      <alignment horizontal="center" vertical="center"/>
      <protection/>
    </xf>
    <xf numFmtId="0" fontId="3" fillId="57" borderId="21" xfId="0" applyFont="1" applyFill="1" applyBorder="1" applyAlignment="1">
      <alignment horizontal="center" vertical="center"/>
    </xf>
    <xf numFmtId="0" fontId="3" fillId="0" borderId="0" xfId="0" applyFont="1" applyBorder="1" applyAlignment="1">
      <alignment horizontal="center"/>
    </xf>
    <xf numFmtId="0" fontId="0" fillId="57" borderId="0" xfId="0" applyFill="1" applyAlignment="1">
      <alignment horizontal="center" vertical="center" wrapText="1"/>
    </xf>
    <xf numFmtId="0" fontId="0" fillId="57" borderId="19" xfId="0" applyFill="1" applyBorder="1" applyAlignment="1">
      <alignment horizontal="center" vertical="center" wrapText="1"/>
    </xf>
    <xf numFmtId="186" fontId="9" fillId="0" borderId="0" xfId="0" applyNumberFormat="1" applyFont="1" applyBorder="1" applyAlignment="1">
      <alignment horizontal="justify" vertical="justify"/>
    </xf>
    <xf numFmtId="0" fontId="121" fillId="60" borderId="0" xfId="100" applyFont="1" applyFill="1" applyAlignment="1">
      <alignment horizontal="center"/>
      <protection/>
    </xf>
    <xf numFmtId="0" fontId="123" fillId="58" borderId="0" xfId="100" applyFont="1" applyFill="1" applyAlignment="1">
      <alignment horizontal="center"/>
      <protection/>
    </xf>
    <xf numFmtId="0" fontId="12" fillId="0" borderId="0" xfId="0" applyFont="1" applyAlignment="1">
      <alignment horizontal="justify" vertical="center" wrapText="1"/>
    </xf>
    <xf numFmtId="0" fontId="3" fillId="0" borderId="0" xfId="0" applyFont="1" applyAlignment="1">
      <alignment horizontal="left" wrapText="1"/>
    </xf>
    <xf numFmtId="0" fontId="3" fillId="0" borderId="0" xfId="0" applyFont="1" applyAlignment="1">
      <alignment horizontal="left"/>
    </xf>
    <xf numFmtId="0" fontId="3" fillId="0" borderId="0" xfId="0" applyFont="1" applyAlignment="1">
      <alignment vertical="center" wrapText="1"/>
    </xf>
    <xf numFmtId="0" fontId="15" fillId="58" borderId="0" xfId="100" applyFont="1" applyFill="1" applyAlignment="1">
      <alignment horizontal="center"/>
      <protection/>
    </xf>
    <xf numFmtId="0" fontId="119" fillId="58" borderId="0" xfId="100" applyFont="1" applyFill="1" applyAlignment="1">
      <alignment horizontal="center"/>
      <protection/>
    </xf>
    <xf numFmtId="0" fontId="0" fillId="0" borderId="0" xfId="0" applyAlignment="1">
      <alignment horizontal="justify" vertical="center" wrapText="1"/>
    </xf>
    <xf numFmtId="0" fontId="0" fillId="0" borderId="0" xfId="0" applyAlignment="1">
      <alignment wrapText="1"/>
    </xf>
    <xf numFmtId="0" fontId="3" fillId="0" borderId="0" xfId="0" applyFont="1" applyAlignment="1">
      <alignment horizontal="center"/>
    </xf>
    <xf numFmtId="0" fontId="2" fillId="0" borderId="0" xfId="0" applyFont="1" applyAlignment="1">
      <alignment horizontal="center"/>
    </xf>
    <xf numFmtId="0" fontId="1" fillId="0" borderId="0" xfId="0" applyFont="1" applyBorder="1" applyAlignment="1">
      <alignment horizontal="center"/>
    </xf>
    <xf numFmtId="0" fontId="16" fillId="0" borderId="0" xfId="0" applyFont="1" applyFill="1" applyAlignment="1">
      <alignment horizontal="left"/>
    </xf>
    <xf numFmtId="0" fontId="16" fillId="0" borderId="0" xfId="0" applyFont="1" applyFill="1" applyAlignment="1">
      <alignment horizontal="right"/>
    </xf>
    <xf numFmtId="0" fontId="12" fillId="57" borderId="19" xfId="0" applyFont="1" applyFill="1" applyBorder="1" applyAlignment="1">
      <alignment horizontal="center" vertical="center" wrapText="1"/>
    </xf>
    <xf numFmtId="0" fontId="29" fillId="0" borderId="24" xfId="75" applyFont="1" applyBorder="1" applyAlignment="1" applyProtection="1">
      <alignment vertical="top"/>
      <protection/>
    </xf>
    <xf numFmtId="0" fontId="19" fillId="57" borderId="22" xfId="0" applyFont="1" applyFill="1" applyBorder="1" applyAlignment="1">
      <alignment horizontal="center" vertical="center"/>
    </xf>
    <xf numFmtId="0" fontId="10" fillId="57" borderId="0" xfId="0" applyFont="1" applyFill="1" applyAlignment="1">
      <alignment horizontal="center" vertical="center"/>
    </xf>
    <xf numFmtId="0" fontId="2" fillId="0" borderId="24" xfId="0" applyFont="1" applyBorder="1" applyAlignment="1">
      <alignment horizontal="justify" vertical="top"/>
    </xf>
    <xf numFmtId="0" fontId="3" fillId="57" borderId="0" xfId="0" applyFont="1" applyFill="1" applyBorder="1" applyAlignment="1">
      <alignment horizontal="center" vertical="justify"/>
    </xf>
    <xf numFmtId="0" fontId="3" fillId="59" borderId="0" xfId="0" applyFont="1" applyFill="1" applyBorder="1" applyAlignment="1">
      <alignment horizontal="center" vertical="justify"/>
    </xf>
    <xf numFmtId="0" fontId="3" fillId="59" borderId="0" xfId="0" applyFont="1" applyFill="1" applyBorder="1" applyAlignment="1">
      <alignment horizontal="center"/>
    </xf>
    <xf numFmtId="0" fontId="3" fillId="59" borderId="22" xfId="0" applyFont="1" applyFill="1" applyBorder="1" applyAlignment="1">
      <alignment horizontal="center" vertical="center"/>
    </xf>
    <xf numFmtId="0" fontId="3" fillId="59" borderId="19" xfId="0" applyFont="1" applyFill="1" applyBorder="1" applyAlignment="1">
      <alignment horizontal="center" vertical="center"/>
    </xf>
    <xf numFmtId="0" fontId="0" fillId="0" borderId="0" xfId="0" applyAlignment="1">
      <alignment vertical="top" wrapText="1"/>
    </xf>
    <xf numFmtId="0" fontId="3" fillId="57" borderId="25" xfId="0" applyFont="1" applyFill="1" applyBorder="1" applyAlignment="1">
      <alignment horizontal="center" vertical="center"/>
    </xf>
    <xf numFmtId="0" fontId="3" fillId="57" borderId="25" xfId="0" applyFont="1" applyFill="1" applyBorder="1" applyAlignment="1">
      <alignment horizontal="center" vertical="center" wrapText="1"/>
    </xf>
    <xf numFmtId="0" fontId="31" fillId="57" borderId="0" xfId="0" applyFont="1" applyFill="1" applyBorder="1" applyAlignment="1">
      <alignment horizontal="center"/>
    </xf>
    <xf numFmtId="0" fontId="32" fillId="57" borderId="0" xfId="0" applyFont="1" applyFill="1" applyBorder="1" applyAlignment="1">
      <alignment horizontal="center"/>
    </xf>
    <xf numFmtId="0" fontId="0" fillId="0" borderId="0" xfId="0" applyFont="1" applyAlignment="1">
      <alignment horizontal="justify" vertical="center" wrapText="1"/>
    </xf>
    <xf numFmtId="0" fontId="3" fillId="57" borderId="25" xfId="0" applyFont="1" applyFill="1" applyBorder="1" applyAlignment="1">
      <alignment horizontal="center"/>
    </xf>
    <xf numFmtId="0" fontId="1" fillId="57" borderId="0" xfId="0" applyFont="1" applyFill="1" applyBorder="1" applyAlignment="1">
      <alignment horizontal="center"/>
    </xf>
    <xf numFmtId="0" fontId="1" fillId="57" borderId="21" xfId="0" applyFont="1" applyFill="1" applyBorder="1" applyAlignment="1">
      <alignment horizontal="center"/>
    </xf>
    <xf numFmtId="0" fontId="3" fillId="57" borderId="24" xfId="0" applyFont="1" applyFill="1" applyBorder="1" applyAlignment="1">
      <alignment horizontal="center" vertical="center"/>
    </xf>
    <xf numFmtId="0" fontId="3" fillId="57" borderId="0" xfId="0" applyFont="1" applyFill="1" applyAlignment="1">
      <alignment horizontal="center" vertical="center"/>
    </xf>
    <xf numFmtId="0" fontId="3" fillId="0" borderId="0" xfId="0" applyFont="1" applyAlignment="1">
      <alignment horizontal="left" vertical="justify" wrapText="1"/>
    </xf>
    <xf numFmtId="0" fontId="3" fillId="57" borderId="24" xfId="0" applyFont="1" applyFill="1" applyBorder="1" applyAlignment="1">
      <alignment horizontal="center" wrapText="1"/>
    </xf>
    <xf numFmtId="0" fontId="3" fillId="57" borderId="0" xfId="0" applyFont="1" applyFill="1" applyBorder="1" applyAlignment="1">
      <alignment horizontal="center" wrapText="1"/>
    </xf>
    <xf numFmtId="0" fontId="19" fillId="57" borderId="22" xfId="0" applyFont="1" applyFill="1" applyBorder="1" applyAlignment="1">
      <alignment horizontal="center" vertical="justify"/>
    </xf>
    <xf numFmtId="0" fontId="3" fillId="57" borderId="19" xfId="0" applyFont="1" applyFill="1" applyBorder="1" applyAlignment="1">
      <alignment horizontal="center" vertical="justify"/>
    </xf>
    <xf numFmtId="0" fontId="25" fillId="0" borderId="0" xfId="0" applyFont="1" applyFill="1" applyBorder="1" applyAlignment="1">
      <alignment horizontal="center" wrapText="1"/>
    </xf>
    <xf numFmtId="0" fontId="127" fillId="0" borderId="0" xfId="0" applyFont="1" applyFill="1" applyAlignment="1">
      <alignment horizontal="right"/>
    </xf>
    <xf numFmtId="0" fontId="3" fillId="0" borderId="0" xfId="0" applyFont="1" applyFill="1" applyBorder="1" applyAlignment="1">
      <alignment horizontal="left" vertical="top" wrapText="1"/>
    </xf>
    <xf numFmtId="0" fontId="3" fillId="59" borderId="19" xfId="0" applyFont="1" applyFill="1" applyBorder="1" applyAlignment="1">
      <alignment horizontal="center" vertical="justify"/>
    </xf>
    <xf numFmtId="0" fontId="3" fillId="59" borderId="0" xfId="0" applyFont="1" applyFill="1" applyBorder="1" applyAlignment="1">
      <alignment horizontal="center" vertical="center" wrapText="1"/>
    </xf>
    <xf numFmtId="0" fontId="3" fillId="59" borderId="19" xfId="0" applyFont="1" applyFill="1" applyBorder="1" applyAlignment="1">
      <alignment horizontal="center" vertical="center" wrapText="1"/>
    </xf>
    <xf numFmtId="0" fontId="3" fillId="59" borderId="20" xfId="0" applyFont="1" applyFill="1" applyBorder="1" applyAlignment="1">
      <alignment horizontal="center"/>
    </xf>
    <xf numFmtId="0" fontId="3" fillId="59" borderId="20" xfId="0" applyFont="1" applyFill="1" applyBorder="1" applyAlignment="1">
      <alignment horizontal="center" vertical="center"/>
    </xf>
    <xf numFmtId="0" fontId="3" fillId="59" borderId="22" xfId="0" applyFont="1" applyFill="1" applyBorder="1" applyAlignment="1">
      <alignment horizontal="center" vertical="center" wrapText="1"/>
    </xf>
    <xf numFmtId="0" fontId="0" fillId="59" borderId="19" xfId="0" applyFill="1" applyBorder="1" applyAlignment="1">
      <alignment horizontal="center" vertical="center" wrapText="1"/>
    </xf>
    <xf numFmtId="0" fontId="3" fillId="0" borderId="0" xfId="0" applyFont="1" applyBorder="1" applyAlignment="1">
      <alignment horizontal="center" vertical="center" wrapText="1"/>
    </xf>
    <xf numFmtId="0" fontId="3" fillId="57" borderId="26" xfId="0" applyFont="1" applyFill="1" applyBorder="1" applyAlignment="1">
      <alignment horizontal="center" vertical="center" wrapText="1"/>
    </xf>
    <xf numFmtId="0" fontId="1" fillId="0" borderId="0" xfId="0" applyFont="1" applyAlignment="1">
      <alignment horizontal="justify" wrapText="1"/>
    </xf>
    <xf numFmtId="0" fontId="0" fillId="0" borderId="0" xfId="0" applyAlignment="1">
      <alignment horizontal="justify" wrapText="1"/>
    </xf>
    <xf numFmtId="0" fontId="1" fillId="0" borderId="0" xfId="0" applyFont="1" applyAlignment="1">
      <alignment horizontal="left" wrapText="1"/>
    </xf>
    <xf numFmtId="0" fontId="1" fillId="0" borderId="0" xfId="0" applyFont="1" applyAlignment="1">
      <alignment horizontal="left"/>
    </xf>
    <xf numFmtId="0" fontId="60" fillId="0" borderId="0" xfId="75" applyFont="1" applyAlignment="1" applyProtection="1">
      <alignment horizontal="left" vertical="center" wrapText="1"/>
      <protection/>
    </xf>
    <xf numFmtId="0" fontId="36" fillId="0" borderId="0" xfId="75" applyFont="1" applyAlignment="1" applyProtection="1">
      <alignment horizontal="left" vertical="center" wrapText="1"/>
      <protection/>
    </xf>
    <xf numFmtId="0" fontId="120" fillId="60" borderId="0" xfId="0" applyFont="1" applyFill="1" applyAlignment="1">
      <alignment horizontal="center"/>
    </xf>
    <xf numFmtId="0" fontId="4" fillId="0" borderId="0" xfId="75" applyFont="1" applyAlignment="1" applyProtection="1">
      <alignment horizontal="justify" wrapText="1"/>
      <protection/>
    </xf>
    <xf numFmtId="0" fontId="4" fillId="0" borderId="0" xfId="0" applyFont="1" applyAlignment="1">
      <alignment horizontal="justify" wrapText="1"/>
    </xf>
    <xf numFmtId="0" fontId="1" fillId="0" borderId="0" xfId="0" applyFont="1" applyAlignment="1">
      <alignment horizontal="justify" vertical="top" wrapText="1"/>
    </xf>
  </cellXfs>
  <cellStyles count="158">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4" xfId="59"/>
    <cellStyle name="Encabezado 4 2" xfId="60"/>
    <cellStyle name="Énfasis1" xfId="61"/>
    <cellStyle name="Énfasis1 2" xfId="62"/>
    <cellStyle name="Énfasis2" xfId="63"/>
    <cellStyle name="Énfasis2 2" xfId="64"/>
    <cellStyle name="Énfasis3" xfId="65"/>
    <cellStyle name="Énfasis3 2" xfId="66"/>
    <cellStyle name="Énfasis4" xfId="67"/>
    <cellStyle name="Énfasis4 2" xfId="68"/>
    <cellStyle name="Énfasis5" xfId="69"/>
    <cellStyle name="Énfasis5 2" xfId="70"/>
    <cellStyle name="Énfasis6" xfId="71"/>
    <cellStyle name="Énfasis6 2" xfId="72"/>
    <cellStyle name="Entrada" xfId="73"/>
    <cellStyle name="Entrada 2" xfId="74"/>
    <cellStyle name="Hyperlink" xfId="75"/>
    <cellStyle name="Hipervínculo 2" xfId="76"/>
    <cellStyle name="Hipervínculo 3" xfId="77"/>
    <cellStyle name="Followed Hyperlink" xfId="78"/>
    <cellStyle name="Incorrecto" xfId="79"/>
    <cellStyle name="Incorrecto 2" xfId="80"/>
    <cellStyle name="Comma" xfId="81"/>
    <cellStyle name="Comma [0]" xfId="82"/>
    <cellStyle name="Millares 10" xfId="83"/>
    <cellStyle name="Millares 2" xfId="84"/>
    <cellStyle name="Millares 2 2" xfId="85"/>
    <cellStyle name="Millares 2 3" xfId="86"/>
    <cellStyle name="Millares 3" xfId="87"/>
    <cellStyle name="Millares 4" xfId="88"/>
    <cellStyle name="Millares 5" xfId="89"/>
    <cellStyle name="Millares 6" xfId="90"/>
    <cellStyle name="Millares 7" xfId="91"/>
    <cellStyle name="Millares 8" xfId="92"/>
    <cellStyle name="Millares 9" xfId="93"/>
    <cellStyle name="Currency" xfId="94"/>
    <cellStyle name="Currency [0]" xfId="95"/>
    <cellStyle name="Neutral" xfId="96"/>
    <cellStyle name="Neutral 2" xfId="97"/>
    <cellStyle name="Normal 2" xfId="98"/>
    <cellStyle name="Normal 2 2" xfId="99"/>
    <cellStyle name="Normal 2 2 2" xfId="100"/>
    <cellStyle name="Normal 2 3" xfId="101"/>
    <cellStyle name="Normal 2 4" xfId="102"/>
    <cellStyle name="Normal 2 5" xfId="103"/>
    <cellStyle name="Normal 2_Cuadros base 2000 (Compendio) 07 10 2010" xfId="104"/>
    <cellStyle name="Normal 3" xfId="105"/>
    <cellStyle name="Normal 3 10" xfId="106"/>
    <cellStyle name="Normal 3 11" xfId="107"/>
    <cellStyle name="Normal 3 12" xfId="108"/>
    <cellStyle name="Normal 3 13" xfId="109"/>
    <cellStyle name="Normal 3 14" xfId="110"/>
    <cellStyle name="Normal 3 15" xfId="111"/>
    <cellStyle name="Normal 3 16" xfId="112"/>
    <cellStyle name="Normal 3 17" xfId="113"/>
    <cellStyle name="Normal 3 18" xfId="114"/>
    <cellStyle name="Normal 3 19" xfId="115"/>
    <cellStyle name="Normal 3 2" xfId="116"/>
    <cellStyle name="Normal 3 2 2" xfId="117"/>
    <cellStyle name="Normal 3 2_Cuadros de publicación base 2005_16 10 2010" xfId="118"/>
    <cellStyle name="Normal 3 20" xfId="119"/>
    <cellStyle name="Normal 3 21" xfId="120"/>
    <cellStyle name="Normal 3 22" xfId="121"/>
    <cellStyle name="Normal 3 23" xfId="122"/>
    <cellStyle name="Normal 3 24" xfId="123"/>
    <cellStyle name="Normal 3 25" xfId="124"/>
    <cellStyle name="Normal 3 26" xfId="125"/>
    <cellStyle name="Normal 3 27" xfId="126"/>
    <cellStyle name="Normal 3 28" xfId="127"/>
    <cellStyle name="Normal 3 29" xfId="128"/>
    <cellStyle name="Normal 3 3" xfId="129"/>
    <cellStyle name="Normal 3 30" xfId="130"/>
    <cellStyle name="Normal 3 31" xfId="131"/>
    <cellStyle name="Normal 3 32" xfId="132"/>
    <cellStyle name="Normal 3 33" xfId="133"/>
    <cellStyle name="Normal 3 34" xfId="134"/>
    <cellStyle name="Normal 3 35" xfId="135"/>
    <cellStyle name="Normal 3 36" xfId="136"/>
    <cellStyle name="Normal 3 4" xfId="137"/>
    <cellStyle name="Normal 3 5" xfId="138"/>
    <cellStyle name="Normal 3 6" xfId="139"/>
    <cellStyle name="Normal 3 7" xfId="140"/>
    <cellStyle name="Normal 3 8" xfId="141"/>
    <cellStyle name="Normal 3 9" xfId="142"/>
    <cellStyle name="Normal 3_Cuadros base 2000 (Compendio) 07 10 2010" xfId="143"/>
    <cellStyle name="Normal 4" xfId="144"/>
    <cellStyle name="Normal 4 2" xfId="145"/>
    <cellStyle name="Notas" xfId="146"/>
    <cellStyle name="Notas 2" xfId="147"/>
    <cellStyle name="Percent" xfId="148"/>
    <cellStyle name="Porcentaje 2" xfId="149"/>
    <cellStyle name="Porcentaje 2 2" xfId="150"/>
    <cellStyle name="Porcentaje 2 3" xfId="151"/>
    <cellStyle name="Porcentaje 3" xfId="152"/>
    <cellStyle name="Porcentaje 4" xfId="153"/>
    <cellStyle name="Salida" xfId="154"/>
    <cellStyle name="Salida 2" xfId="155"/>
    <cellStyle name="Texto de advertencia" xfId="156"/>
    <cellStyle name="Texto de advertencia 2" xfId="157"/>
    <cellStyle name="Texto explicativo" xfId="158"/>
    <cellStyle name="Texto explicativo 2" xfId="159"/>
    <cellStyle name="Título" xfId="160"/>
    <cellStyle name="Título 1" xfId="161"/>
    <cellStyle name="Título 1 2" xfId="162"/>
    <cellStyle name="Título 2" xfId="163"/>
    <cellStyle name="Título 2 2" xfId="164"/>
    <cellStyle name="Título 3" xfId="165"/>
    <cellStyle name="Título 3 2" xfId="166"/>
    <cellStyle name="Título 4" xfId="167"/>
    <cellStyle name="Título 5" xfId="168"/>
    <cellStyle name="Título 6" xfId="169"/>
    <cellStyle name="Total" xfId="170"/>
    <cellStyle name="Total 2" xfId="1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wmf" /></Relationships>
</file>

<file path=xl/drawings/_rels/drawing2.xml.rels><?xml version="1.0" encoding="utf-8" standalone="yes"?><Relationships xmlns="http://schemas.openxmlformats.org/package/2006/relationships"><Relationship Id="rId1" Type="http://schemas.openxmlformats.org/officeDocument/2006/relationships/image" Target="../media/image9.wmf" /><Relationship Id="rId2" Type="http://schemas.openxmlformats.org/officeDocument/2006/relationships/image" Target="../media/image11.wmf" /><Relationship Id="rId3" Type="http://schemas.openxmlformats.org/officeDocument/2006/relationships/image" Target="../media/image12.wmf" /><Relationship Id="rId4" Type="http://schemas.openxmlformats.org/officeDocument/2006/relationships/image" Target="../media/image13.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7.wmf" /><Relationship Id="rId2" Type="http://schemas.openxmlformats.org/officeDocument/2006/relationships/image" Target="../media/image18.wmf" /><Relationship Id="rId3" Type="http://schemas.openxmlformats.org/officeDocument/2006/relationships/image" Target="../media/image19.wmf" /><Relationship Id="rId4" Type="http://schemas.openxmlformats.org/officeDocument/2006/relationships/image" Target="../media/image20.wmf" /><Relationship Id="rId5" Type="http://schemas.openxmlformats.org/officeDocument/2006/relationships/image" Target="../media/image21.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2.wmf" /><Relationship Id="rId2" Type="http://schemas.openxmlformats.org/officeDocument/2006/relationships/image" Target="../media/image23.wmf" /><Relationship Id="rId3" Type="http://schemas.openxmlformats.org/officeDocument/2006/relationships/image" Target="../media/image24.wmf" /><Relationship Id="rId4" Type="http://schemas.openxmlformats.org/officeDocument/2006/relationships/image" Target="../media/image25.wmf" /><Relationship Id="rId5" Type="http://schemas.openxmlformats.org/officeDocument/2006/relationships/image" Target="../media/image26.wmf" /><Relationship Id="rId6" Type="http://schemas.openxmlformats.org/officeDocument/2006/relationships/image" Target="../media/image27.wmf" /><Relationship Id="rId7" Type="http://schemas.openxmlformats.org/officeDocument/2006/relationships/image" Target="../media/image1.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8.wmf" /><Relationship Id="rId2" Type="http://schemas.openxmlformats.org/officeDocument/2006/relationships/image" Target="../media/image29.wmf" /><Relationship Id="rId3" Type="http://schemas.openxmlformats.org/officeDocument/2006/relationships/image" Target="../media/image30.wmf" /><Relationship Id="rId4" Type="http://schemas.openxmlformats.org/officeDocument/2006/relationships/image" Target="../media/image31.wmf" /><Relationship Id="rId5" Type="http://schemas.openxmlformats.org/officeDocument/2006/relationships/image" Target="../media/image32.wmf" /><Relationship Id="rId6" Type="http://schemas.openxmlformats.org/officeDocument/2006/relationships/image" Target="../media/image33.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6.wmf" /><Relationship Id="rId3" Type="http://schemas.openxmlformats.org/officeDocument/2006/relationships/image" Target="../media/image37.wmf" /><Relationship Id="rId4" Type="http://schemas.openxmlformats.org/officeDocument/2006/relationships/image" Target="../media/image38.wmf" /><Relationship Id="rId5" Type="http://schemas.openxmlformats.org/officeDocument/2006/relationships/image" Target="../media/image7.emf" /><Relationship Id="rId6" Type="http://schemas.openxmlformats.org/officeDocument/2006/relationships/image" Target="../media/image35.wmf" /><Relationship Id="rId7" Type="http://schemas.openxmlformats.org/officeDocument/2006/relationships/image" Target="../media/image5.emf" /><Relationship Id="rId8" Type="http://schemas.openxmlformats.org/officeDocument/2006/relationships/image" Target="../media/image10.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39.wmf" /><Relationship Id="rId2" Type="http://schemas.openxmlformats.org/officeDocument/2006/relationships/image" Target="../media/image40.wmf" /><Relationship Id="rId3" Type="http://schemas.openxmlformats.org/officeDocument/2006/relationships/image" Target="../media/image41.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6.emf" /><Relationship Id="rId3" Type="http://schemas.openxmlformats.org/officeDocument/2006/relationships/image" Target="../media/image3.wmf" /><Relationship Id="rId4" Type="http://schemas.openxmlformats.org/officeDocument/2006/relationships/image" Target="../media/image14.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37</xdr:row>
      <xdr:rowOff>9525</xdr:rowOff>
    </xdr:from>
    <xdr:to>
      <xdr:col>5</xdr:col>
      <xdr:colOff>57150</xdr:colOff>
      <xdr:row>42</xdr:row>
      <xdr:rowOff>133350</xdr:rowOff>
    </xdr:to>
    <xdr:pic>
      <xdr:nvPicPr>
        <xdr:cNvPr id="1" name="Picture 6"/>
        <xdr:cNvPicPr preferRelativeResize="1">
          <a:picLocks noChangeAspect="1"/>
        </xdr:cNvPicPr>
      </xdr:nvPicPr>
      <xdr:blipFill>
        <a:blip r:embed="rId1"/>
        <a:stretch>
          <a:fillRect/>
        </a:stretch>
      </xdr:blipFill>
      <xdr:spPr>
        <a:xfrm>
          <a:off x="1019175" y="6153150"/>
          <a:ext cx="203835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14</xdr:row>
      <xdr:rowOff>142875</xdr:rowOff>
    </xdr:from>
    <xdr:to>
      <xdr:col>3</xdr:col>
      <xdr:colOff>590550</xdr:colOff>
      <xdr:row>20</xdr:row>
      <xdr:rowOff>152400</xdr:rowOff>
    </xdr:to>
    <xdr:pic>
      <xdr:nvPicPr>
        <xdr:cNvPr id="1" name="Picture 2"/>
        <xdr:cNvPicPr preferRelativeResize="1">
          <a:picLocks noChangeAspect="1"/>
        </xdr:cNvPicPr>
      </xdr:nvPicPr>
      <xdr:blipFill>
        <a:blip r:embed="rId1"/>
        <a:stretch>
          <a:fillRect/>
        </a:stretch>
      </xdr:blipFill>
      <xdr:spPr>
        <a:xfrm>
          <a:off x="1085850" y="2600325"/>
          <a:ext cx="1171575" cy="981075"/>
        </a:xfrm>
        <a:prstGeom prst="rect">
          <a:avLst/>
        </a:prstGeom>
        <a:noFill/>
        <a:ln w="9525" cmpd="sng">
          <a:noFill/>
        </a:ln>
      </xdr:spPr>
    </xdr:pic>
    <xdr:clientData/>
  </xdr:twoCellAnchor>
  <xdr:twoCellAnchor>
    <xdr:from>
      <xdr:col>2</xdr:col>
      <xdr:colOff>9525</xdr:colOff>
      <xdr:row>24</xdr:row>
      <xdr:rowOff>19050</xdr:rowOff>
    </xdr:from>
    <xdr:to>
      <xdr:col>4</xdr:col>
      <xdr:colOff>600075</xdr:colOff>
      <xdr:row>25</xdr:row>
      <xdr:rowOff>76200</xdr:rowOff>
    </xdr:to>
    <xdr:pic>
      <xdr:nvPicPr>
        <xdr:cNvPr id="2" name="Picture 3"/>
        <xdr:cNvPicPr preferRelativeResize="1">
          <a:picLocks noChangeAspect="1"/>
        </xdr:cNvPicPr>
      </xdr:nvPicPr>
      <xdr:blipFill>
        <a:blip r:embed="rId2"/>
        <a:stretch>
          <a:fillRect/>
        </a:stretch>
      </xdr:blipFill>
      <xdr:spPr>
        <a:xfrm>
          <a:off x="1066800" y="4095750"/>
          <a:ext cx="1809750" cy="219075"/>
        </a:xfrm>
        <a:prstGeom prst="rect">
          <a:avLst/>
        </a:prstGeom>
        <a:noFill/>
        <a:ln w="9525" cmpd="sng">
          <a:noFill/>
        </a:ln>
      </xdr:spPr>
    </xdr:pic>
    <xdr:clientData/>
  </xdr:twoCellAnchor>
  <xdr:twoCellAnchor>
    <xdr:from>
      <xdr:col>2</xdr:col>
      <xdr:colOff>76200</xdr:colOff>
      <xdr:row>28</xdr:row>
      <xdr:rowOff>142875</xdr:rowOff>
    </xdr:from>
    <xdr:to>
      <xdr:col>4</xdr:col>
      <xdr:colOff>514350</xdr:colOff>
      <xdr:row>31</xdr:row>
      <xdr:rowOff>142875</xdr:rowOff>
    </xdr:to>
    <xdr:pic>
      <xdr:nvPicPr>
        <xdr:cNvPr id="3" name="Picture 5"/>
        <xdr:cNvPicPr preferRelativeResize="1">
          <a:picLocks noChangeAspect="1"/>
        </xdr:cNvPicPr>
      </xdr:nvPicPr>
      <xdr:blipFill>
        <a:blip r:embed="rId3"/>
        <a:stretch>
          <a:fillRect/>
        </a:stretch>
      </xdr:blipFill>
      <xdr:spPr>
        <a:xfrm>
          <a:off x="1133475" y="4905375"/>
          <a:ext cx="1657350" cy="485775"/>
        </a:xfrm>
        <a:prstGeom prst="rect">
          <a:avLst/>
        </a:prstGeom>
        <a:noFill/>
        <a:ln w="9525" cmpd="sng">
          <a:noFill/>
        </a:ln>
      </xdr:spPr>
    </xdr:pic>
    <xdr:clientData/>
  </xdr:twoCellAnchor>
  <xdr:twoCellAnchor>
    <xdr:from>
      <xdr:col>2</xdr:col>
      <xdr:colOff>0</xdr:colOff>
      <xdr:row>33</xdr:row>
      <xdr:rowOff>0</xdr:rowOff>
    </xdr:from>
    <xdr:to>
      <xdr:col>4</xdr:col>
      <xdr:colOff>438150</xdr:colOff>
      <xdr:row>36</xdr:row>
      <xdr:rowOff>9525</xdr:rowOff>
    </xdr:to>
    <xdr:pic>
      <xdr:nvPicPr>
        <xdr:cNvPr id="4" name="Picture 7"/>
        <xdr:cNvPicPr preferRelativeResize="1">
          <a:picLocks noChangeAspect="1"/>
        </xdr:cNvPicPr>
      </xdr:nvPicPr>
      <xdr:blipFill>
        <a:blip r:embed="rId4"/>
        <a:stretch>
          <a:fillRect/>
        </a:stretch>
      </xdr:blipFill>
      <xdr:spPr>
        <a:xfrm>
          <a:off x="1057275" y="5572125"/>
          <a:ext cx="1657350"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276225</xdr:colOff>
      <xdr:row>20</xdr:row>
      <xdr:rowOff>57150</xdr:rowOff>
    </xdr:from>
    <xdr:ext cx="4191000" cy="390525"/>
    <xdr:sp>
      <xdr:nvSpPr>
        <xdr:cNvPr id="1" name="1 CuadroTexto"/>
        <xdr:cNvSpPr txBox="1">
          <a:spLocks noChangeArrowheads="1"/>
        </xdr:cNvSpPr>
      </xdr:nvSpPr>
      <xdr:spPr>
        <a:xfrm>
          <a:off x="885825" y="3467100"/>
          <a:ext cx="4191000" cy="390525"/>
        </a:xfrm>
        <a:prstGeom prst="rect">
          <a:avLst/>
        </a:prstGeom>
        <a:noFill/>
        <a:ln w="9525" cmpd="sng">
          <a:noFill/>
        </a:ln>
      </xdr:spPr>
      <xdr:txBody>
        <a:bodyPr vertOverflow="clip" wrap="square"/>
        <a:p>
          <a:pPr algn="l">
            <a:defRPr/>
          </a:pP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IPL</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_(14/13)</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p_14 q_13 </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p_13 q_13 </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"2.303.703,3 </a:t>
          </a:r>
          <a:r>
            <a:rPr lang="en-US" cap="none" sz="1000" b="0" i="0" u="none" baseline="0">
              <a:solidFill>
                <a:srgbClr val="000000"/>
              </a:solidFill>
              <a:latin typeface="Cambria Math"/>
              <a:ea typeface="Cambria Math"/>
              <a:cs typeface="Cambria Math"/>
            </a:rPr>
            <a:t>" /"</a:t>
          </a:r>
          <a:r>
            <a:rPr lang="en-US" cap="none" sz="1000" b="0" i="0" u="none" baseline="0">
              <a:solidFill>
                <a:srgbClr val="000000"/>
              </a:solidFill>
              <a:latin typeface="Times New Roman"/>
              <a:ea typeface="Times New Roman"/>
              <a:cs typeface="Times New Roman"/>
            </a:rPr>
            <a:t> 2.353.969,0 </a:t>
          </a:r>
          <a:r>
            <a:rPr lang="en-US" cap="none" sz="1000" b="0" i="0" u="none" baseline="0">
              <a:solidFill>
                <a:srgbClr val="000000"/>
              </a:solidFill>
              <a:latin typeface="Cambria Math"/>
              <a:ea typeface="Cambria Math"/>
              <a:cs typeface="Cambria Math"/>
            </a:rPr>
            <a:t>" </a:t>
          </a:r>
          <a:r>
            <a:rPr lang="en-US" cap="none" sz="1000" b="0" i="0" u="none" baseline="0">
              <a:solidFill>
                <a:srgbClr val="000000"/>
              </a:solidFill>
              <a:latin typeface="Times New Roman"/>
              <a:ea typeface="Times New Roman"/>
              <a:cs typeface="Times New Roman"/>
            </a:rPr>
            <a:t> = 97,9</a:t>
          </a:r>
        </a:p>
      </xdr:txBody>
    </xdr:sp>
    <xdr:clientData/>
  </xdr:oneCellAnchor>
  <xdr:oneCellAnchor>
    <xdr:from>
      <xdr:col>1</xdr:col>
      <xdr:colOff>304800</xdr:colOff>
      <xdr:row>26</xdr:row>
      <xdr:rowOff>133350</xdr:rowOff>
    </xdr:from>
    <xdr:ext cx="4191000" cy="438150"/>
    <xdr:sp>
      <xdr:nvSpPr>
        <xdr:cNvPr id="2" name="6 CuadroTexto"/>
        <xdr:cNvSpPr txBox="1">
          <a:spLocks noChangeArrowheads="1"/>
        </xdr:cNvSpPr>
      </xdr:nvSpPr>
      <xdr:spPr>
        <a:xfrm>
          <a:off x="914400" y="4514850"/>
          <a:ext cx="4191000" cy="438150"/>
        </a:xfrm>
        <a:prstGeom prst="rect">
          <a:avLst/>
        </a:prstGeom>
        <a:noFill/>
        <a:ln w="9525" cmpd="sng">
          <a:noFill/>
        </a:ln>
      </xdr:spPr>
      <xdr:txBody>
        <a:bodyPr vertOverflow="clip" wrap="square"/>
        <a:p>
          <a:pPr algn="l">
            <a:defRPr/>
          </a:pP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IPP</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_(14/13)</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p_14 q_14 </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p_13 q_14 </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2.196.359,7  </a:t>
          </a:r>
          <a:r>
            <a:rPr lang="en-US" cap="none" sz="1000" b="0" i="0" u="none" baseline="0">
              <a:solidFill>
                <a:srgbClr val="000000"/>
              </a:solidFill>
              <a:latin typeface="Cambria Math"/>
              <a:ea typeface="Cambria Math"/>
              <a:cs typeface="Cambria Math"/>
            </a:rPr>
            <a:t>" /"</a:t>
          </a:r>
          <a:r>
            <a:rPr lang="en-US" cap="none" sz="1000" b="0" i="0" u="none" baseline="0">
              <a:solidFill>
                <a:srgbClr val="000000"/>
              </a:solidFill>
              <a:latin typeface="Times New Roman"/>
              <a:ea typeface="Times New Roman"/>
              <a:cs typeface="Times New Roman"/>
            </a:rPr>
            <a:t>2.252.451,5 </a:t>
          </a:r>
          <a:r>
            <a:rPr lang="en-US" cap="none" sz="1000" b="0" i="0" u="none" baseline="0">
              <a:solidFill>
                <a:srgbClr val="000000"/>
              </a:solidFill>
              <a:latin typeface="Cambria Math"/>
              <a:ea typeface="Cambria Math"/>
              <a:cs typeface="Cambria Math"/>
            </a:rPr>
            <a:t>" </a:t>
          </a:r>
          <a:r>
            <a:rPr lang="en-US" cap="none" sz="1000" b="0" i="0" u="none" baseline="0">
              <a:solidFill>
                <a:srgbClr val="000000"/>
              </a:solidFill>
              <a:latin typeface="Times New Roman"/>
              <a:ea typeface="Times New Roman"/>
              <a:cs typeface="Times New Roman"/>
            </a:rPr>
            <a:t> = 97,5</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419100</xdr:colOff>
      <xdr:row>22</xdr:row>
      <xdr:rowOff>19050</xdr:rowOff>
    </xdr:from>
    <xdr:ext cx="7134225" cy="352425"/>
    <xdr:sp>
      <xdr:nvSpPr>
        <xdr:cNvPr id="1" name="1 CuadroTexto"/>
        <xdr:cNvSpPr txBox="1">
          <a:spLocks noChangeArrowheads="1"/>
        </xdr:cNvSpPr>
      </xdr:nvSpPr>
      <xdr:spPr>
        <a:xfrm>
          <a:off x="1009650" y="3733800"/>
          <a:ext cx="7134225" cy="352425"/>
        </a:xfrm>
        <a:prstGeom prst="rect">
          <a:avLst/>
        </a:prstGeom>
        <a:noFill/>
        <a:ln w="9525" cmpd="sng">
          <a:noFill/>
        </a:ln>
      </xdr:spPr>
      <xdr:txBody>
        <a:bodyPr vertOverflow="clip" wrap="square"/>
        <a:p>
          <a:pPr algn="l">
            <a:defRPr/>
          </a:pP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IPL</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^(A+B+C+D+E+F+G+H+I)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 W</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_A </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IPL</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 W</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_B </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IPL</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^B</a:t>
          </a:r>
          <a:r>
            <a:rPr lang="en-US" cap="none" sz="1000" b="0" i="0" u="none" baseline="0">
              <a:solidFill>
                <a:srgbClr val="000000"/>
              </a:solidFill>
              <a:latin typeface="Arial"/>
              <a:ea typeface="Arial"/>
              <a:cs typeface="Arial"/>
            </a:rPr>
            <a:t>  + </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 W</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_C </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IPL</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^C</a:t>
          </a:r>
          <a:r>
            <a:rPr lang="en-US" cap="none" sz="1000" b="0" i="0" u="none" baseline="0">
              <a:solidFill>
                <a:srgbClr val="000000"/>
              </a:solidFill>
              <a:latin typeface="Arial"/>
              <a:ea typeface="Arial"/>
              <a:cs typeface="Arial"/>
            </a:rPr>
            <a:t> + </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 W</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_D </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IPL</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^D</a:t>
          </a:r>
          <a:r>
            <a:rPr lang="en-US" cap="none" sz="1000" b="0" i="0" u="none" baseline="0">
              <a:solidFill>
                <a:srgbClr val="000000"/>
              </a:solidFill>
              <a:latin typeface="Arial"/>
              <a:ea typeface="Arial"/>
              <a:cs typeface="Arial"/>
            </a:rPr>
            <a:t> + </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 W</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_E </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IPL</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^E</a:t>
          </a:r>
          <a:r>
            <a:rPr lang="en-US" cap="none" sz="1000" b="0" i="0" u="none" baseline="0">
              <a:solidFill>
                <a:srgbClr val="000000"/>
              </a:solidFill>
              <a:latin typeface="Arial"/>
              <a:ea typeface="Arial"/>
              <a:cs typeface="Arial"/>
            </a:rPr>
            <a:t> + </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 W</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_F </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IPL</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^F</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 W</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_G </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IPL</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^G</a:t>
          </a:r>
          <a:r>
            <a:rPr lang="en-US" cap="none" sz="1000" b="0" i="0" u="none" baseline="0">
              <a:solidFill>
                <a:srgbClr val="000000"/>
              </a:solidFill>
              <a:latin typeface="Arial"/>
              <a:ea typeface="Arial"/>
              <a:cs typeface="Arial"/>
            </a:rPr>
            <a:t> +  </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 W</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_H </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IPL</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^H</a:t>
          </a:r>
          <a:r>
            <a:rPr lang="en-US" cap="none" sz="1000" b="0" i="0" u="none" baseline="0">
              <a:solidFill>
                <a:srgbClr val="000000"/>
              </a:solidFill>
              <a:latin typeface="Arial"/>
              <a:ea typeface="Arial"/>
              <a:cs typeface="Arial"/>
            </a:rPr>
            <a:t>  + </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 W</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_I </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IPL</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^I</a:t>
          </a:r>
        </a:p>
      </xdr:txBody>
    </xdr:sp>
    <xdr:clientData/>
  </xdr:oneCellAnchor>
  <xdr:oneCellAnchor>
    <xdr:from>
      <xdr:col>4</xdr:col>
      <xdr:colOff>828675</xdr:colOff>
      <xdr:row>109</xdr:row>
      <xdr:rowOff>123825</xdr:rowOff>
    </xdr:from>
    <xdr:ext cx="2457450" cy="371475"/>
    <xdr:sp>
      <xdr:nvSpPr>
        <xdr:cNvPr id="2" name="2 CuadroTexto"/>
        <xdr:cNvSpPr txBox="1">
          <a:spLocks noChangeArrowheads="1"/>
        </xdr:cNvSpPr>
      </xdr:nvSpPr>
      <xdr:spPr>
        <a:xfrm>
          <a:off x="4229100" y="17811750"/>
          <a:ext cx="2457450" cy="371475"/>
        </a:xfrm>
        <a:prstGeom prst="rect">
          <a:avLst/>
        </a:prstGeom>
        <a:noFill/>
        <a:ln w="9525" cmpd="sng">
          <a:noFill/>
        </a:ln>
      </xdr:spPr>
      <xdr:txBody>
        <a:bodyPr vertOverflow="clip" wrap="square"/>
        <a:p>
          <a:pPr algn="l">
            <a:defRPr/>
          </a:pPr>
          <a:r>
            <a:rPr lang="en-US" cap="none" sz="1200" b="0" i="0" u="none" baseline="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IPC</a:t>
          </a:r>
          <a:r>
            <a:rPr lang="en-US" cap="none" sz="1200" b="0" i="0" u="none" baseline="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_NA</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 2014 = </a:t>
          </a:r>
          <a:r>
            <a:rPr lang="en-US" cap="none" sz="1200" b="0" i="0" u="none" baseline="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83, 89)/0,72</a:t>
          </a:r>
          <a:r>
            <a:rPr lang="en-US" cap="none" sz="1200" b="0" i="0" u="none" baseline="0">
              <a:solidFill>
                <a:srgbClr val="000000"/>
              </a:solidFill>
              <a:latin typeface="Times New Roman"/>
              <a:ea typeface="Times New Roman"/>
              <a:cs typeface="Times New Roman"/>
            </a:rPr>
            <a:t> = 116,87</a:t>
          </a:r>
        </a:p>
      </xdr:txBody>
    </xdr:sp>
    <xdr:clientData/>
  </xdr:oneCellAnchor>
  <xdr:oneCellAnchor>
    <xdr:from>
      <xdr:col>3</xdr:col>
      <xdr:colOff>95250</xdr:colOff>
      <xdr:row>109</xdr:row>
      <xdr:rowOff>152400</xdr:rowOff>
    </xdr:from>
    <xdr:ext cx="2466975" cy="371475"/>
    <xdr:sp>
      <xdr:nvSpPr>
        <xdr:cNvPr id="3" name="13 CuadroTexto"/>
        <xdr:cNvSpPr txBox="1">
          <a:spLocks noChangeArrowheads="1"/>
        </xdr:cNvSpPr>
      </xdr:nvSpPr>
      <xdr:spPr>
        <a:xfrm>
          <a:off x="1543050" y="17840325"/>
          <a:ext cx="2466975" cy="371475"/>
        </a:xfrm>
        <a:prstGeom prst="rect">
          <a:avLst/>
        </a:prstGeom>
        <a:noFill/>
        <a:ln w="9525" cmpd="sng">
          <a:noFill/>
        </a:ln>
      </xdr:spPr>
      <xdr:txBody>
        <a:bodyPr vertOverflow="clip" wrap="square"/>
        <a:p>
          <a:pPr algn="l">
            <a:defRPr/>
          </a:pPr>
          <a:r>
            <a:rPr lang="en-US" cap="none" sz="1200" b="0" i="0" u="none" baseline="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IPC</a:t>
          </a:r>
          <a:r>
            <a:rPr lang="en-US" cap="none" sz="1200" b="0" i="0" u="none" baseline="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_NA</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 2013 = </a:t>
          </a:r>
          <a:r>
            <a:rPr lang="en-US" cap="none" sz="1200" b="0" i="0" u="none" baseline="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81, 72)/0,72</a:t>
          </a:r>
          <a:r>
            <a:rPr lang="en-US" cap="none" sz="1200" b="0" i="0" u="none" baseline="0">
              <a:solidFill>
                <a:srgbClr val="000000"/>
              </a:solidFill>
              <a:latin typeface="Times New Roman"/>
              <a:ea typeface="Times New Roman"/>
              <a:cs typeface="Times New Roman"/>
            </a:rPr>
            <a:t> = 113,85</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oleObject" Target="../embeddings/oleObject_9_1.bin" /><Relationship Id="rId3" Type="http://schemas.openxmlformats.org/officeDocument/2006/relationships/oleObject" Target="../embeddings/oleObject_9_2.bin" /><Relationship Id="rId4" Type="http://schemas.openxmlformats.org/officeDocument/2006/relationships/oleObject" Target="../embeddings/oleObject_9_3.bin" /><Relationship Id="rId5" Type="http://schemas.openxmlformats.org/officeDocument/2006/relationships/oleObject" Target="../embeddings/oleObject_9_4.bin" /><Relationship Id="rId6" Type="http://schemas.openxmlformats.org/officeDocument/2006/relationships/oleObject" Target="../embeddings/oleObject_9_5.bin" /><Relationship Id="rId7" Type="http://schemas.openxmlformats.org/officeDocument/2006/relationships/vmlDrawing" Target="../drawings/vmlDrawing3.vml" /><Relationship Id="rId8"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oleObject" Target="../embeddings/oleObject_11_0.bin" /><Relationship Id="rId2" Type="http://schemas.openxmlformats.org/officeDocument/2006/relationships/oleObject" Target="../embeddings/oleObject_11_1.bin" /><Relationship Id="rId3" Type="http://schemas.openxmlformats.org/officeDocument/2006/relationships/oleObject" Target="../embeddings/oleObject_11_2.bin" /><Relationship Id="rId4" Type="http://schemas.openxmlformats.org/officeDocument/2006/relationships/oleObject" Target="../embeddings/oleObject_11_3.bin" /><Relationship Id="rId5" Type="http://schemas.openxmlformats.org/officeDocument/2006/relationships/oleObject" Target="../embeddings/oleObject_11_4.bin" /><Relationship Id="rId6" Type="http://schemas.openxmlformats.org/officeDocument/2006/relationships/oleObject" Target="../embeddings/oleObject_11_5.bin" /><Relationship Id="rId7" Type="http://schemas.openxmlformats.org/officeDocument/2006/relationships/oleObject" Target="../embeddings/oleObject_11_6.bin" /><Relationship Id="rId8" Type="http://schemas.openxmlformats.org/officeDocument/2006/relationships/oleObject" Target="../embeddings/oleObject_11_7.bin" /><Relationship Id="rId9" Type="http://schemas.openxmlformats.org/officeDocument/2006/relationships/vmlDrawing" Target="../drawings/vmlDrawing4.vml" /><Relationship Id="rId10" Type="http://schemas.openxmlformats.org/officeDocument/2006/relationships/drawing" Target="../drawings/drawing4.xml" /><Relationship Id="rId1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oleObject" Target="../embeddings/oleObject_13_0.bin" /><Relationship Id="rId2" Type="http://schemas.openxmlformats.org/officeDocument/2006/relationships/oleObject" Target="../embeddings/oleObject_13_1.bin" /><Relationship Id="rId3" Type="http://schemas.openxmlformats.org/officeDocument/2006/relationships/oleObject" Target="../embeddings/oleObject_13_2.bin" /><Relationship Id="rId4" Type="http://schemas.openxmlformats.org/officeDocument/2006/relationships/vmlDrawing" Target="../drawings/vmlDrawing5.vml" /><Relationship Id="rId5"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banrep.gov.co/"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oleObject" Target="../embeddings/oleObject_16_0.bin" /><Relationship Id="rId2" Type="http://schemas.openxmlformats.org/officeDocument/2006/relationships/oleObject" Target="../embeddings/oleObject_16_1.bin" /><Relationship Id="rId3" Type="http://schemas.openxmlformats.org/officeDocument/2006/relationships/oleObject" Target="../embeddings/oleObject_16_2.bin" /><Relationship Id="rId4" Type="http://schemas.openxmlformats.org/officeDocument/2006/relationships/oleObject" Target="../embeddings/oleObject_16_3.bin" /><Relationship Id="rId5" Type="http://schemas.openxmlformats.org/officeDocument/2006/relationships/vmlDrawing" Target="../drawings/vmlDrawing6.vml" /><Relationship Id="rId6"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oleObject" Target="../embeddings/oleObject_5_2.bin" /><Relationship Id="rId4" Type="http://schemas.openxmlformats.org/officeDocument/2006/relationships/oleObject" Target="../embeddings/oleObject_5_3.bin" /><Relationship Id="rId5" Type="http://schemas.openxmlformats.org/officeDocument/2006/relationships/oleObject" Target="../embeddings/oleObject_5_4.bin"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oleObject" Target="../embeddings/oleObject_6_2.bin" /><Relationship Id="rId4" Type="http://schemas.openxmlformats.org/officeDocument/2006/relationships/oleObject" Target="../embeddings/oleObject_6_3.bin" /><Relationship Id="rId5" Type="http://schemas.openxmlformats.org/officeDocument/2006/relationships/oleObject" Target="../embeddings/oleObject_6_4.bin" /><Relationship Id="rId6" Type="http://schemas.openxmlformats.org/officeDocument/2006/relationships/oleObject" Target="../embeddings/oleObject_6_5.bin" /><Relationship Id="rId7" Type="http://schemas.openxmlformats.org/officeDocument/2006/relationships/oleObject" Target="../embeddings/oleObject_6_6.bin" /><Relationship Id="rId8" Type="http://schemas.openxmlformats.org/officeDocument/2006/relationships/vmlDrawing" Target="../drawings/vmlDrawing2.vml" /><Relationship Id="rId9" Type="http://schemas.openxmlformats.org/officeDocument/2006/relationships/drawing" Target="../drawings/drawing2.xml" /><Relationship Id="rId10"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L42"/>
  <sheetViews>
    <sheetView showGridLines="0" zoomScale="120" zoomScaleNormal="120" zoomScaleSheetLayoutView="100" zoomScalePageLayoutView="0" workbookViewId="0" topLeftCell="A1">
      <selection activeCell="G16" sqref="G16"/>
    </sheetView>
  </sheetViews>
  <sheetFormatPr defaultColWidth="11.57421875" defaultRowHeight="12.75"/>
  <cols>
    <col min="1" max="1" width="4.28125" style="9" customWidth="1"/>
    <col min="2" max="2" width="6.57421875" style="9" bestFit="1" customWidth="1"/>
    <col min="3" max="3" width="0.85546875" style="147" customWidth="1"/>
    <col min="4" max="4" width="14.7109375" style="9" customWidth="1"/>
    <col min="5" max="5" width="15.140625" style="9" customWidth="1"/>
    <col min="6" max="8" width="8.8515625" style="9" customWidth="1"/>
    <col min="9" max="9" width="11.8515625" style="9" customWidth="1"/>
    <col min="10" max="10" width="3.28125" style="9" customWidth="1"/>
    <col min="11" max="16384" width="11.57421875" style="9" customWidth="1"/>
  </cols>
  <sheetData>
    <row r="2" spans="3:12" s="271" customFormat="1" ht="12.75">
      <c r="C2" s="269"/>
      <c r="F2" s="568" t="s">
        <v>149</v>
      </c>
      <c r="G2" s="568"/>
      <c r="H2" s="568"/>
      <c r="I2" s="568"/>
      <c r="J2" s="270"/>
      <c r="K2" s="270"/>
      <c r="L2" s="270"/>
    </row>
    <row r="4" spans="2:12" s="149" customFormat="1" ht="20.25">
      <c r="B4" s="570" t="s">
        <v>41</v>
      </c>
      <c r="C4" s="570"/>
      <c r="D4" s="570"/>
      <c r="E4" s="570"/>
      <c r="F4" s="238"/>
      <c r="G4" s="238"/>
      <c r="H4" s="238"/>
      <c r="I4" s="238"/>
      <c r="J4" s="148"/>
      <c r="K4" s="148"/>
      <c r="L4" s="148"/>
    </row>
    <row r="5" spans="2:7" s="149" customFormat="1" ht="12.75">
      <c r="B5" s="150"/>
      <c r="C5" s="151"/>
      <c r="D5" s="152"/>
      <c r="E5" s="152"/>
      <c r="F5" s="150"/>
      <c r="G5" s="150"/>
    </row>
    <row r="6" spans="2:9" s="149" customFormat="1" ht="18.75">
      <c r="B6" s="570" t="s">
        <v>151</v>
      </c>
      <c r="C6" s="570"/>
      <c r="D6" s="570"/>
      <c r="E6" s="570"/>
      <c r="F6" s="570"/>
      <c r="G6" s="570"/>
      <c r="H6" s="570"/>
      <c r="I6" s="570"/>
    </row>
    <row r="7" spans="2:9" s="149" customFormat="1" ht="18.75">
      <c r="B7" s="159"/>
      <c r="C7" s="160"/>
      <c r="D7" s="561"/>
      <c r="E7" s="529"/>
      <c r="F7" s="530"/>
      <c r="G7" s="530"/>
      <c r="H7" s="530"/>
      <c r="I7" s="530"/>
    </row>
    <row r="8" spans="1:9" s="149" customFormat="1" ht="15" customHeight="1">
      <c r="A8" s="157"/>
      <c r="B8" s="159">
        <v>1</v>
      </c>
      <c r="C8" s="160" t="s">
        <v>152</v>
      </c>
      <c r="D8" s="562" t="s">
        <v>287</v>
      </c>
      <c r="E8" s="223" t="s">
        <v>306</v>
      </c>
      <c r="F8" s="157"/>
      <c r="G8" s="186"/>
      <c r="H8" s="186"/>
      <c r="I8" s="186"/>
    </row>
    <row r="9" spans="1:9" s="149" customFormat="1" ht="15" customHeight="1">
      <c r="A9" s="157"/>
      <c r="B9" s="161">
        <v>2</v>
      </c>
      <c r="C9" s="162" t="s">
        <v>153</v>
      </c>
      <c r="D9" s="562" t="s">
        <v>288</v>
      </c>
      <c r="E9" s="223" t="s">
        <v>307</v>
      </c>
      <c r="F9" s="157"/>
      <c r="G9" s="186"/>
      <c r="H9" s="186"/>
      <c r="I9" s="186"/>
    </row>
    <row r="10" spans="1:9" s="149" customFormat="1" ht="15" customHeight="1">
      <c r="A10" s="157"/>
      <c r="B10" s="161">
        <v>3</v>
      </c>
      <c r="C10" s="162" t="s">
        <v>154</v>
      </c>
      <c r="D10" s="562" t="s">
        <v>289</v>
      </c>
      <c r="E10" s="223" t="s">
        <v>308</v>
      </c>
      <c r="F10" s="157"/>
      <c r="G10" s="186"/>
      <c r="H10" s="186"/>
      <c r="I10" s="186"/>
    </row>
    <row r="11" spans="1:9" s="149" customFormat="1" ht="15" customHeight="1">
      <c r="A11" s="157"/>
      <c r="B11" s="161">
        <v>4</v>
      </c>
      <c r="C11" s="162" t="s">
        <v>155</v>
      </c>
      <c r="D11" s="562" t="s">
        <v>290</v>
      </c>
      <c r="E11" s="223" t="s">
        <v>309</v>
      </c>
      <c r="F11" s="157"/>
      <c r="G11" s="186"/>
      <c r="H11" s="186"/>
      <c r="I11" s="186"/>
    </row>
    <row r="12" spans="1:9" s="149" customFormat="1" ht="15" customHeight="1">
      <c r="A12" s="157"/>
      <c r="B12" s="161">
        <v>5</v>
      </c>
      <c r="C12" s="162" t="s">
        <v>156</v>
      </c>
      <c r="D12" s="562" t="s">
        <v>291</v>
      </c>
      <c r="E12" s="223" t="s">
        <v>310</v>
      </c>
      <c r="F12" s="157"/>
      <c r="G12" s="186"/>
      <c r="H12" s="186"/>
      <c r="I12" s="186"/>
    </row>
    <row r="13" spans="1:9" s="149" customFormat="1" ht="15" customHeight="1">
      <c r="A13" s="157"/>
      <c r="B13" s="161">
        <v>6</v>
      </c>
      <c r="C13" s="162" t="s">
        <v>157</v>
      </c>
      <c r="D13" s="562" t="s">
        <v>292</v>
      </c>
      <c r="E13" s="223" t="s">
        <v>311</v>
      </c>
      <c r="F13" s="157"/>
      <c r="G13" s="186"/>
      <c r="H13" s="186"/>
      <c r="I13" s="186"/>
    </row>
    <row r="14" spans="1:9" s="149" customFormat="1" ht="15" customHeight="1">
      <c r="A14" s="157"/>
      <c r="B14" s="161">
        <v>7</v>
      </c>
      <c r="C14" s="162" t="s">
        <v>158</v>
      </c>
      <c r="D14" s="562" t="s">
        <v>293</v>
      </c>
      <c r="E14" s="223" t="s">
        <v>312</v>
      </c>
      <c r="F14" s="157"/>
      <c r="G14" s="186"/>
      <c r="H14" s="186"/>
      <c r="I14" s="186"/>
    </row>
    <row r="15" spans="2:9" s="149" customFormat="1" ht="15" customHeight="1">
      <c r="B15" s="161">
        <v>8</v>
      </c>
      <c r="C15" s="162" t="s">
        <v>159</v>
      </c>
      <c r="D15" s="562" t="s">
        <v>294</v>
      </c>
      <c r="E15" s="223" t="s">
        <v>313</v>
      </c>
      <c r="F15" s="186"/>
      <c r="G15" s="186"/>
      <c r="H15" s="186"/>
      <c r="I15" s="186"/>
    </row>
    <row r="16" spans="2:9" s="149" customFormat="1" ht="15" customHeight="1">
      <c r="B16" s="161">
        <v>9</v>
      </c>
      <c r="C16" s="162" t="s">
        <v>159</v>
      </c>
      <c r="D16" s="562" t="s">
        <v>295</v>
      </c>
      <c r="E16" s="223" t="s">
        <v>314</v>
      </c>
      <c r="F16" s="186"/>
      <c r="G16" s="186"/>
      <c r="H16" s="186"/>
      <c r="I16" s="186"/>
    </row>
    <row r="17" spans="2:9" s="149" customFormat="1" ht="15" customHeight="1">
      <c r="B17" s="161">
        <v>10</v>
      </c>
      <c r="C17" s="162" t="s">
        <v>159</v>
      </c>
      <c r="D17" s="562" t="s">
        <v>296</v>
      </c>
      <c r="E17" s="223" t="s">
        <v>315</v>
      </c>
      <c r="F17" s="186"/>
      <c r="G17" s="186"/>
      <c r="H17" s="186"/>
      <c r="I17" s="186"/>
    </row>
    <row r="18" spans="2:9" s="149" customFormat="1" ht="15" customHeight="1">
      <c r="B18" s="161">
        <v>11</v>
      </c>
      <c r="C18" s="162" t="s">
        <v>159</v>
      </c>
      <c r="D18" s="562" t="s">
        <v>297</v>
      </c>
      <c r="E18" s="223" t="s">
        <v>316</v>
      </c>
      <c r="F18" s="186"/>
      <c r="G18" s="186"/>
      <c r="H18" s="186"/>
      <c r="I18" s="186"/>
    </row>
    <row r="19" spans="2:9" s="149" customFormat="1" ht="15" customHeight="1">
      <c r="B19" s="161">
        <v>12</v>
      </c>
      <c r="C19" s="162" t="s">
        <v>159</v>
      </c>
      <c r="D19" s="562" t="s">
        <v>298</v>
      </c>
      <c r="E19" s="223" t="s">
        <v>317</v>
      </c>
      <c r="F19" s="186"/>
      <c r="G19" s="186"/>
      <c r="H19" s="186"/>
      <c r="I19" s="186"/>
    </row>
    <row r="20" spans="2:9" s="149" customFormat="1" ht="15" customHeight="1">
      <c r="B20" s="161">
        <v>13</v>
      </c>
      <c r="C20" s="162" t="s">
        <v>159</v>
      </c>
      <c r="D20" s="562" t="s">
        <v>299</v>
      </c>
      <c r="E20" s="222" t="s">
        <v>318</v>
      </c>
      <c r="F20" s="186"/>
      <c r="G20" s="186"/>
      <c r="H20" s="186"/>
      <c r="I20" s="186"/>
    </row>
    <row r="21" spans="2:9" s="149" customFormat="1" ht="15" customHeight="1">
      <c r="B21" s="161">
        <v>14</v>
      </c>
      <c r="C21" s="162" t="s">
        <v>159</v>
      </c>
      <c r="D21" s="562" t="s">
        <v>300</v>
      </c>
      <c r="E21" s="223" t="s">
        <v>319</v>
      </c>
      <c r="F21" s="186"/>
      <c r="G21" s="186"/>
      <c r="H21" s="186"/>
      <c r="I21" s="186"/>
    </row>
    <row r="22" spans="2:9" s="149" customFormat="1" ht="15" customHeight="1">
      <c r="B22" s="161">
        <v>15</v>
      </c>
      <c r="C22" s="162" t="s">
        <v>159</v>
      </c>
      <c r="D22" s="562" t="s">
        <v>301</v>
      </c>
      <c r="E22" s="223" t="s">
        <v>320</v>
      </c>
      <c r="F22" s="186"/>
      <c r="G22" s="186"/>
      <c r="H22" s="186"/>
      <c r="I22" s="186"/>
    </row>
    <row r="23" spans="2:9" s="149" customFormat="1" ht="15" customHeight="1">
      <c r="B23" s="161">
        <v>16</v>
      </c>
      <c r="C23" s="162" t="s">
        <v>159</v>
      </c>
      <c r="D23" s="562" t="s">
        <v>302</v>
      </c>
      <c r="E23" s="223" t="s">
        <v>321</v>
      </c>
      <c r="F23" s="186"/>
      <c r="G23" s="186"/>
      <c r="H23" s="186"/>
      <c r="I23" s="186"/>
    </row>
    <row r="24" spans="2:9" s="149" customFormat="1" ht="15" customHeight="1">
      <c r="B24" s="161">
        <v>17</v>
      </c>
      <c r="C24" s="162" t="s">
        <v>159</v>
      </c>
      <c r="D24" s="562" t="s">
        <v>303</v>
      </c>
      <c r="E24" s="223" t="s">
        <v>322</v>
      </c>
      <c r="F24" s="186"/>
      <c r="G24" s="186"/>
      <c r="H24" s="186"/>
      <c r="I24" s="186"/>
    </row>
    <row r="25" spans="2:9" s="149" customFormat="1" ht="15" customHeight="1">
      <c r="B25" s="161">
        <v>18</v>
      </c>
      <c r="C25" s="162" t="s">
        <v>159</v>
      </c>
      <c r="D25" s="562" t="s">
        <v>304</v>
      </c>
      <c r="E25" s="223" t="s">
        <v>323</v>
      </c>
      <c r="F25" s="186"/>
      <c r="G25" s="186"/>
      <c r="H25" s="186"/>
      <c r="I25" s="186"/>
    </row>
    <row r="26" spans="2:9" s="149" customFormat="1" ht="15" customHeight="1">
      <c r="B26" s="161">
        <v>19</v>
      </c>
      <c r="C26" s="162" t="s">
        <v>159</v>
      </c>
      <c r="D26" s="562" t="s">
        <v>305</v>
      </c>
      <c r="E26" s="223" t="s">
        <v>324</v>
      </c>
      <c r="F26" s="186"/>
      <c r="G26" s="186"/>
      <c r="H26" s="186"/>
      <c r="I26" s="186"/>
    </row>
    <row r="27" spans="2:5" s="149" customFormat="1" ht="15" customHeight="1">
      <c r="B27" s="153"/>
      <c r="C27" s="154"/>
      <c r="D27" s="155"/>
      <c r="E27" s="155"/>
    </row>
    <row r="28" spans="2:11" s="149" customFormat="1" ht="15" customHeight="1">
      <c r="B28" s="161"/>
      <c r="C28" s="154"/>
      <c r="D28" s="61"/>
      <c r="E28" s="168"/>
      <c r="F28" s="168"/>
      <c r="G28" s="168"/>
      <c r="H28" s="168"/>
      <c r="I28" s="168"/>
      <c r="J28" s="24"/>
      <c r="K28" s="24"/>
    </row>
    <row r="29" spans="2:11" s="149" customFormat="1" ht="15" customHeight="1">
      <c r="B29" s="569" t="s">
        <v>0</v>
      </c>
      <c r="C29" s="569"/>
      <c r="D29" s="569"/>
      <c r="E29" s="569"/>
      <c r="F29" s="569"/>
      <c r="G29" s="569"/>
      <c r="H29" s="569"/>
      <c r="I29" s="569"/>
      <c r="J29" s="24"/>
      <c r="K29" s="24"/>
    </row>
    <row r="30" spans="2:9" s="149" customFormat="1" ht="14.25" customHeight="1">
      <c r="B30" s="153"/>
      <c r="C30" s="154"/>
      <c r="D30" s="61"/>
      <c r="E30" s="156"/>
      <c r="F30" s="156"/>
      <c r="G30" s="156"/>
      <c r="H30" s="156"/>
      <c r="I30" s="156"/>
    </row>
    <row r="31" spans="3:4" s="149" customFormat="1" ht="6.75" customHeight="1">
      <c r="C31" s="154"/>
      <c r="D31" s="150"/>
    </row>
    <row r="32" spans="2:9" s="149" customFormat="1" ht="15.75">
      <c r="B32" s="572" t="s">
        <v>267</v>
      </c>
      <c r="C32" s="572"/>
      <c r="D32" s="572"/>
      <c r="E32" s="572"/>
      <c r="F32" s="571" t="s">
        <v>150</v>
      </c>
      <c r="G32" s="571"/>
      <c r="H32" s="571"/>
      <c r="I32" s="571"/>
    </row>
    <row r="33" s="149" customFormat="1" ht="12.75">
      <c r="C33" s="154"/>
    </row>
    <row r="34" s="149" customFormat="1" ht="12.75">
      <c r="C34" s="154"/>
    </row>
    <row r="35" s="149" customFormat="1" ht="12.75">
      <c r="C35" s="154"/>
    </row>
    <row r="36" s="149" customFormat="1" ht="12.75">
      <c r="C36" s="154"/>
    </row>
    <row r="37" s="149" customFormat="1" ht="12.75">
      <c r="C37" s="154"/>
    </row>
    <row r="38" s="149" customFormat="1" ht="12.75">
      <c r="C38" s="154"/>
    </row>
    <row r="39" s="149" customFormat="1" ht="12.75">
      <c r="C39" s="154"/>
    </row>
    <row r="40" s="149" customFormat="1" ht="12.75">
      <c r="C40" s="154"/>
    </row>
    <row r="41" s="149" customFormat="1" ht="12.75">
      <c r="C41" s="154"/>
    </row>
    <row r="42" s="149" customFormat="1" ht="12.75">
      <c r="C42" s="154"/>
    </row>
  </sheetData>
  <sheetProtection formatCells="0" formatColumns="0" formatRows="0" insertColumns="0" insertRows="0" insertHyperlinks="0" deleteColumns="0" deleteRows="0" sort="0" autoFilter="0" pivotTables="0"/>
  <mergeCells count="6">
    <mergeCell ref="F2:I2"/>
    <mergeCell ref="B29:I29"/>
    <mergeCell ref="B4:E4"/>
    <mergeCell ref="B6:I6"/>
    <mergeCell ref="F32:I32"/>
    <mergeCell ref="B32:E32"/>
  </mergeCells>
  <hyperlinks>
    <hyperlink ref="D8" location="Ejercicios!B8" display="Ejercicio 5.1"/>
    <hyperlink ref="D9" location="Ejercicios!B17" display="Ejercicio 5.2"/>
    <hyperlink ref="D10" location="Ejercicios!B22" display="Ejercicio 5.3"/>
    <hyperlink ref="D11" location="Ejercicios!B28" display="Ejercicio 5.4"/>
    <hyperlink ref="D12" location="Ejercicios!B32" display="Ejercicio 5.5"/>
    <hyperlink ref="D13" location="Ejercicios!B36" display="Ejercicio 5.6"/>
    <hyperlink ref="D14" location="Ejercicios!B42" display="Ejercicio 5.7"/>
    <hyperlink ref="D15" location="Ejercicios!B46" display="Ejercicio 5.8"/>
    <hyperlink ref="D16" location="Ejercicios!B50" display="Ejercicio 5.9"/>
    <hyperlink ref="D17" location="Ejercicios!B77" display="Ejercicio 5.10"/>
    <hyperlink ref="D18" location="Ejercicios!B105" display="Ejercicio 5.11"/>
    <hyperlink ref="D19" location="Ejercicios!B110" display="Ejercicio 5.12"/>
    <hyperlink ref="D20" location="Ejercicios!B115" display="Ejercicio 5.13"/>
    <hyperlink ref="D21" location="Ejercicios!B132" display="Ejercicio 5.14"/>
    <hyperlink ref="D22" location="Ejercicios!B136" display="Ejercicio 5.15"/>
    <hyperlink ref="D23" location="Ejercicios!B156" display="Ejercicio 5.16"/>
    <hyperlink ref="D24" location="Ejercicios!B178" display="Ejercicio 5.17"/>
    <hyperlink ref="D25" location="Ejercicios!B198" display="Ejercicio 5.18"/>
    <hyperlink ref="D26" location="Ejercicios!B214" display="Ejercicio 5.19"/>
    <hyperlink ref="B29:I29" location="Fuentes!B6" display="Bibliografïa y fuentes estadísticas"/>
    <hyperlink ref="E8" location="Rta_5.1!A1" display="Respuesta 5.1"/>
    <hyperlink ref="E9" location="Rta_5.2!A1" display="Respuesta 5.2"/>
    <hyperlink ref="E10" location="Rta_5.3!A1" display="Respuesta 5.3"/>
    <hyperlink ref="E11" location="Rta_5.4!A1" display="Respuesta 5.4"/>
    <hyperlink ref="E12" location="Rta_5.5!A1" display="Respuesta 5.5"/>
    <hyperlink ref="E13" location="Rta_5.6!A1" display="Respuesta 5.6"/>
    <hyperlink ref="E14" location="Rta_5.7!A1" display="Respuesta 5.7"/>
    <hyperlink ref="E15" location="Rta_5.8!A1" display="Respuesta 5.8"/>
    <hyperlink ref="E16" location="Rta_5.9!A1" display="Respuesta 5.9"/>
    <hyperlink ref="E17" location="Rta_5.10!A1" display="Respuesta 5.10"/>
    <hyperlink ref="E18" location="Rta_5.11!A1" display="Respuesta 5.11"/>
    <hyperlink ref="E19" location="Rta_5.12!A1" display="Respuesta 5.12"/>
    <hyperlink ref="E20" location="Rta_5.13!A1" display="Respuesta 5.13"/>
    <hyperlink ref="E21" location="Rta_5.14!A1" display="Respuesta 5.14"/>
    <hyperlink ref="E22" location="Rta_5.15!A1" display="Respuesta 5.15"/>
    <hyperlink ref="E23" location="Rta5.16!A1" display="Respuesta 5.16"/>
    <hyperlink ref="E24" location="Rta5.17!A1" display="Respuesta 5.17"/>
    <hyperlink ref="E25" location="Rta_5.18!A1" display="Respuesta 5.18"/>
    <hyperlink ref="E26" location="Rta_5.19!A1" display="Respuesta 5.19"/>
  </hyperlinks>
  <printOptions horizontalCentered="1" verticalCentered="1"/>
  <pageMargins left="0.75" right="0.75" top="1" bottom="1" header="0.5" footer="0.5"/>
  <pageSetup horizontalDpi="600" verticalDpi="600" orientation="portrait" scale="80" r:id="rId1"/>
  <headerFooter alignWithMargins="0">
    <oddFooter>&amp;R&amp;A</oddFooter>
  </headerFooter>
</worksheet>
</file>

<file path=xl/worksheets/sheet10.xml><?xml version="1.0" encoding="utf-8"?>
<worksheet xmlns="http://schemas.openxmlformats.org/spreadsheetml/2006/main" xmlns:r="http://schemas.openxmlformats.org/officeDocument/2006/relationships">
  <dimension ref="B2:M50"/>
  <sheetViews>
    <sheetView showGridLines="0" zoomScaleSheetLayoutView="100" zoomScalePageLayoutView="0" workbookViewId="0" topLeftCell="A1">
      <selection activeCell="A1" sqref="A1"/>
    </sheetView>
  </sheetViews>
  <sheetFormatPr defaultColWidth="9.140625" defaultRowHeight="12.75"/>
  <cols>
    <col min="1" max="1" width="9.140625" style="0" customWidth="1"/>
    <col min="2" max="2" width="6.140625" style="0" customWidth="1"/>
    <col min="3" max="6" width="9.140625" style="0" customWidth="1"/>
    <col min="7" max="7" width="10.28125" style="0" customWidth="1"/>
    <col min="8" max="10" width="11.421875" style="0" customWidth="1"/>
    <col min="11" max="11" width="8.7109375" style="0" customWidth="1"/>
  </cols>
  <sheetData>
    <row r="2" spans="2:10" s="365" customFormat="1" ht="12.75">
      <c r="B2" s="315"/>
      <c r="C2" s="315"/>
      <c r="D2" s="315"/>
      <c r="E2" s="315"/>
      <c r="F2" s="618" t="s">
        <v>149</v>
      </c>
      <c r="G2" s="618"/>
      <c r="H2" s="618"/>
      <c r="I2" s="618"/>
      <c r="J2" s="618"/>
    </row>
    <row r="3" spans="2:10" s="365" customFormat="1" ht="12.75">
      <c r="B3" s="315"/>
      <c r="C3" s="315"/>
      <c r="D3" s="315"/>
      <c r="E3" s="315"/>
      <c r="F3" s="315"/>
      <c r="G3" s="315"/>
      <c r="H3" s="282"/>
      <c r="I3" s="282"/>
      <c r="J3" s="282"/>
    </row>
    <row r="4" spans="2:10" s="365" customFormat="1" ht="12.75">
      <c r="B4" s="443" t="s">
        <v>205</v>
      </c>
      <c r="C4" s="443"/>
      <c r="D4" s="443"/>
      <c r="E4" s="443"/>
      <c r="F4" s="315"/>
      <c r="G4" s="315"/>
      <c r="H4" s="282"/>
      <c r="I4" s="282"/>
      <c r="J4" s="442" t="s">
        <v>148</v>
      </c>
    </row>
    <row r="5" spans="2:8" ht="12.75">
      <c r="B5" s="60"/>
      <c r="C5" s="60"/>
      <c r="D5" s="60"/>
      <c r="E5" s="60"/>
      <c r="F5" s="60"/>
      <c r="G5" s="60"/>
      <c r="H5" s="60"/>
    </row>
    <row r="6" spans="2:11" ht="18.75">
      <c r="B6" s="619" t="s">
        <v>410</v>
      </c>
      <c r="C6" s="619"/>
      <c r="D6" s="619"/>
      <c r="E6" s="619"/>
      <c r="F6" s="619"/>
      <c r="G6" s="380"/>
      <c r="H6" s="380"/>
      <c r="I6" s="380"/>
      <c r="J6" s="380"/>
      <c r="K6" s="379"/>
    </row>
    <row r="7" spans="2:8" ht="12.75">
      <c r="B7" s="60"/>
      <c r="C7" s="60"/>
      <c r="D7" s="60"/>
      <c r="E7" s="60"/>
      <c r="F7" s="60"/>
      <c r="G7" s="60"/>
      <c r="H7" s="60"/>
    </row>
    <row r="8" spans="2:13" ht="12.75" customHeight="1">
      <c r="B8" s="211">
        <v>5.8</v>
      </c>
      <c r="C8" s="582" t="s">
        <v>27</v>
      </c>
      <c r="D8" s="582"/>
      <c r="E8" s="582"/>
      <c r="F8" s="582"/>
      <c r="G8" s="582"/>
      <c r="H8" s="582"/>
      <c r="I8" s="582"/>
      <c r="J8" s="582"/>
      <c r="K8" s="234"/>
      <c r="L8" s="234"/>
      <c r="M8" s="234"/>
    </row>
    <row r="9" spans="2:10" ht="12.75">
      <c r="B9" s="60"/>
      <c r="C9" s="582"/>
      <c r="D9" s="582"/>
      <c r="E9" s="582"/>
      <c r="F9" s="582"/>
      <c r="G9" s="582"/>
      <c r="H9" s="582"/>
      <c r="I9" s="582"/>
      <c r="J9" s="582"/>
    </row>
    <row r="10" spans="2:10" ht="12.75">
      <c r="B10" s="60"/>
      <c r="C10" s="399"/>
      <c r="D10" s="399"/>
      <c r="E10" s="399"/>
      <c r="F10" s="399"/>
      <c r="G10" s="399"/>
      <c r="H10" s="399"/>
      <c r="I10" s="399"/>
      <c r="J10" s="399"/>
    </row>
    <row r="11" spans="2:11" ht="18.75">
      <c r="B11" s="380"/>
      <c r="C11" s="380"/>
      <c r="D11" s="380"/>
      <c r="E11" s="380"/>
      <c r="F11" s="380"/>
      <c r="G11" s="619" t="s">
        <v>411</v>
      </c>
      <c r="H11" s="619"/>
      <c r="I11" s="619"/>
      <c r="J11" s="619"/>
      <c r="K11" s="398"/>
    </row>
    <row r="13" spans="2:10" ht="12.75">
      <c r="B13" s="4"/>
      <c r="C13" s="631" t="s">
        <v>127</v>
      </c>
      <c r="D13" s="631"/>
      <c r="E13" s="631"/>
      <c r="F13" s="631"/>
      <c r="G13" s="631"/>
      <c r="H13" s="91"/>
      <c r="I13" s="91"/>
      <c r="J13" s="91"/>
    </row>
    <row r="14" spans="2:10" ht="12.75">
      <c r="B14" s="91"/>
      <c r="C14" s="91"/>
      <c r="D14" s="91"/>
      <c r="E14" s="91"/>
      <c r="F14" s="91"/>
      <c r="G14" s="91"/>
      <c r="H14" s="91"/>
      <c r="I14" s="91"/>
      <c r="J14" s="91"/>
    </row>
    <row r="15" spans="2:10" ht="12.75">
      <c r="B15" s="91"/>
      <c r="C15" s="91"/>
      <c r="D15" s="91"/>
      <c r="E15" s="91"/>
      <c r="F15" s="91"/>
      <c r="G15" s="91"/>
      <c r="H15" s="91"/>
      <c r="I15" s="91"/>
      <c r="J15" s="91"/>
    </row>
    <row r="16" spans="2:10" ht="12.75">
      <c r="B16" s="91"/>
      <c r="C16" s="91"/>
      <c r="D16" s="91"/>
      <c r="E16" s="91"/>
      <c r="F16" s="91"/>
      <c r="G16" s="91"/>
      <c r="H16" s="91"/>
      <c r="I16" s="91"/>
      <c r="J16" s="91"/>
    </row>
    <row r="17" spans="2:10" ht="12.75">
      <c r="B17" s="91"/>
      <c r="C17" s="91"/>
      <c r="D17" s="91"/>
      <c r="E17" s="91"/>
      <c r="F17" s="91"/>
      <c r="G17" s="91"/>
      <c r="H17" s="91"/>
      <c r="I17" s="91"/>
      <c r="J17" s="91"/>
    </row>
    <row r="18" spans="2:10" ht="12.75">
      <c r="B18" s="91"/>
      <c r="C18" s="91"/>
      <c r="D18" s="91"/>
      <c r="E18" s="91"/>
      <c r="F18" s="91"/>
      <c r="G18" s="91"/>
      <c r="H18" s="91"/>
      <c r="I18" s="91"/>
      <c r="J18" s="91"/>
    </row>
    <row r="19" spans="2:10" ht="12.75">
      <c r="B19" s="91"/>
      <c r="C19" s="630" t="s">
        <v>128</v>
      </c>
      <c r="D19" s="630"/>
      <c r="E19" s="630"/>
      <c r="F19" s="630"/>
      <c r="G19" s="630"/>
      <c r="H19" s="636"/>
      <c r="I19" s="636"/>
      <c r="J19" s="636"/>
    </row>
    <row r="20" spans="2:10" ht="12.75">
      <c r="B20" s="91"/>
      <c r="C20" s="91"/>
      <c r="D20" s="91"/>
      <c r="E20" s="91"/>
      <c r="F20" s="91"/>
      <c r="G20" s="91"/>
      <c r="H20" s="91"/>
      <c r="I20" s="91"/>
      <c r="J20" s="91"/>
    </row>
    <row r="21" spans="2:10" ht="12.75">
      <c r="B21" s="91"/>
      <c r="C21" s="91"/>
      <c r="D21" s="91"/>
      <c r="E21" s="91"/>
      <c r="F21" s="91"/>
      <c r="G21" s="91"/>
      <c r="H21" s="91"/>
      <c r="I21" s="91"/>
      <c r="J21" s="91"/>
    </row>
    <row r="22" spans="2:10" ht="12.75">
      <c r="B22" s="91"/>
      <c r="C22" s="91"/>
      <c r="D22" s="91"/>
      <c r="E22" s="91"/>
      <c r="F22" s="91"/>
      <c r="G22" s="91"/>
      <c r="H22" s="91"/>
      <c r="I22" s="91"/>
      <c r="J22" s="91"/>
    </row>
    <row r="23" spans="2:10" ht="12.75">
      <c r="B23" s="91"/>
      <c r="C23" s="91"/>
      <c r="D23" s="91"/>
      <c r="E23" s="91"/>
      <c r="F23" s="91"/>
      <c r="G23" s="91"/>
      <c r="H23" s="91"/>
      <c r="I23" s="91"/>
      <c r="J23" s="91"/>
    </row>
    <row r="24" spans="2:10" ht="12.75">
      <c r="B24" s="91"/>
      <c r="C24" s="91"/>
      <c r="D24" s="91"/>
      <c r="E24" s="91"/>
      <c r="F24" s="91"/>
      <c r="G24" s="91"/>
      <c r="H24" s="91"/>
      <c r="I24" s="91"/>
      <c r="J24" s="91"/>
    </row>
    <row r="25" spans="2:10" ht="12.75">
      <c r="B25" s="91"/>
      <c r="C25" s="91"/>
      <c r="D25" s="91"/>
      <c r="E25" s="91"/>
      <c r="F25" s="91"/>
      <c r="G25" s="91"/>
      <c r="H25" s="91"/>
      <c r="I25" s="91"/>
      <c r="J25" s="91"/>
    </row>
    <row r="26" spans="2:10" ht="12.75">
      <c r="B26" s="91"/>
      <c r="C26" s="91"/>
      <c r="D26" s="91"/>
      <c r="E26" s="91"/>
      <c r="F26" s="91"/>
      <c r="G26" s="91"/>
      <c r="H26" s="91"/>
      <c r="I26" s="91"/>
      <c r="J26" s="91"/>
    </row>
    <row r="27" spans="2:10" ht="12.75">
      <c r="B27" s="91"/>
      <c r="C27" s="631" t="s">
        <v>129</v>
      </c>
      <c r="D27" s="631"/>
      <c r="E27" s="631"/>
      <c r="F27" s="631"/>
      <c r="G27" s="631"/>
      <c r="H27" s="91"/>
      <c r="I27" s="91"/>
      <c r="J27" s="91"/>
    </row>
    <row r="28" spans="2:10" ht="12.75">
      <c r="B28" s="91"/>
      <c r="C28" s="91"/>
      <c r="D28" s="91"/>
      <c r="E28" s="91"/>
      <c r="F28" s="91"/>
      <c r="G28" s="91"/>
      <c r="H28" s="91"/>
      <c r="I28" s="91"/>
      <c r="J28" s="91"/>
    </row>
    <row r="29" spans="2:10" ht="12.75">
      <c r="B29" s="91"/>
      <c r="C29" s="91"/>
      <c r="D29" s="91"/>
      <c r="E29" s="91"/>
      <c r="F29" s="91"/>
      <c r="G29" s="91"/>
      <c r="H29" s="91"/>
      <c r="I29" s="91"/>
      <c r="J29" s="91"/>
    </row>
    <row r="30" spans="2:10" ht="12.75">
      <c r="B30" s="91"/>
      <c r="C30" s="91"/>
      <c r="D30" s="91"/>
      <c r="E30" s="91"/>
      <c r="F30" s="91"/>
      <c r="G30" s="91"/>
      <c r="H30" s="91"/>
      <c r="I30" s="91"/>
      <c r="J30" s="91"/>
    </row>
    <row r="31" spans="2:10" ht="12.75">
      <c r="B31" s="91"/>
      <c r="C31" s="581" t="s">
        <v>130</v>
      </c>
      <c r="D31" s="629"/>
      <c r="E31" s="629"/>
      <c r="F31" s="629"/>
      <c r="G31" s="629"/>
      <c r="H31" s="629"/>
      <c r="I31" s="629"/>
      <c r="J31" s="629"/>
    </row>
    <row r="32" spans="2:10" ht="12.75">
      <c r="B32" s="91"/>
      <c r="C32" s="629"/>
      <c r="D32" s="629"/>
      <c r="E32" s="629"/>
      <c r="F32" s="629"/>
      <c r="G32" s="629"/>
      <c r="H32" s="629"/>
      <c r="I32" s="629"/>
      <c r="J32" s="629"/>
    </row>
    <row r="33" spans="2:10" ht="12.75">
      <c r="B33" s="91"/>
      <c r="C33" s="91"/>
      <c r="D33" s="91"/>
      <c r="E33" s="91"/>
      <c r="F33" s="91"/>
      <c r="G33" s="91"/>
      <c r="H33" s="91"/>
      <c r="I33" s="91"/>
      <c r="J33" s="91"/>
    </row>
    <row r="34" spans="2:10" ht="12.75">
      <c r="B34" s="91"/>
      <c r="C34" s="91"/>
      <c r="D34" s="91"/>
      <c r="E34" s="91"/>
      <c r="F34" s="91"/>
      <c r="G34" s="91"/>
      <c r="H34" s="91"/>
      <c r="I34" s="91"/>
      <c r="J34" s="91"/>
    </row>
    <row r="35" spans="2:10" ht="12.75">
      <c r="B35" s="91"/>
      <c r="C35" s="91"/>
      <c r="D35" s="91"/>
      <c r="E35" s="91"/>
      <c r="F35" s="91"/>
      <c r="G35" s="91"/>
      <c r="H35" s="91"/>
      <c r="I35" s="91"/>
      <c r="J35" s="91"/>
    </row>
    <row r="36" spans="2:10" ht="12.75">
      <c r="B36" s="91"/>
      <c r="C36" s="91"/>
      <c r="D36" s="91"/>
      <c r="E36" s="91"/>
      <c r="F36" s="91"/>
      <c r="G36" s="91"/>
      <c r="H36" s="91"/>
      <c r="I36" s="91"/>
      <c r="J36" s="91"/>
    </row>
    <row r="37" spans="2:10" ht="12.75">
      <c r="B37" s="91"/>
      <c r="C37" s="91"/>
      <c r="D37" s="91"/>
      <c r="E37" s="91"/>
      <c r="F37" s="91"/>
      <c r="G37" s="91"/>
      <c r="H37" s="91"/>
      <c r="I37" s="91"/>
      <c r="J37" s="91"/>
    </row>
    <row r="38" spans="2:10" ht="12.75">
      <c r="B38" s="91"/>
      <c r="C38" s="91"/>
      <c r="D38" s="91"/>
      <c r="E38" s="91"/>
      <c r="F38" s="91"/>
      <c r="G38" s="91"/>
      <c r="H38" s="91"/>
      <c r="I38" s="91"/>
      <c r="J38" s="91"/>
    </row>
    <row r="39" spans="2:10" ht="12.75">
      <c r="B39" s="91"/>
      <c r="C39" s="581" t="s">
        <v>131</v>
      </c>
      <c r="D39" s="635"/>
      <c r="E39" s="635"/>
      <c r="F39" s="635"/>
      <c r="G39" s="635"/>
      <c r="H39" s="635"/>
      <c r="I39" s="635"/>
      <c r="J39" s="635"/>
    </row>
    <row r="40" spans="2:10" ht="12.75">
      <c r="B40" s="91"/>
      <c r="C40" s="91"/>
      <c r="D40" s="91"/>
      <c r="E40" s="91"/>
      <c r="F40" s="91"/>
      <c r="G40" s="91"/>
      <c r="H40" s="91"/>
      <c r="I40" s="91"/>
      <c r="J40" s="91"/>
    </row>
    <row r="41" spans="2:10" ht="12.75">
      <c r="B41" s="91"/>
      <c r="C41" s="91"/>
      <c r="D41" s="91"/>
      <c r="E41" s="91"/>
      <c r="F41" s="91"/>
      <c r="G41" s="91"/>
      <c r="H41" s="91"/>
      <c r="I41" s="91"/>
      <c r="J41" s="91"/>
    </row>
    <row r="42" spans="2:10" ht="12.75">
      <c r="B42" s="91"/>
      <c r="C42" s="91"/>
      <c r="D42" s="91"/>
      <c r="E42" s="91"/>
      <c r="F42" s="91"/>
      <c r="G42" s="91"/>
      <c r="H42" s="91"/>
      <c r="I42" s="91"/>
      <c r="J42" s="91"/>
    </row>
    <row r="43" spans="2:10" ht="12.75">
      <c r="B43" s="91"/>
      <c r="C43" s="631" t="s">
        <v>132</v>
      </c>
      <c r="D43" s="631"/>
      <c r="E43" s="631"/>
      <c r="F43" s="631"/>
      <c r="G43" s="631"/>
      <c r="H43" s="631"/>
      <c r="I43" s="91"/>
      <c r="J43" s="91"/>
    </row>
    <row r="44" spans="2:10" ht="12.75">
      <c r="B44" s="91"/>
      <c r="C44" s="91"/>
      <c r="D44" s="91"/>
      <c r="E44" s="91"/>
      <c r="F44" s="91"/>
      <c r="G44" s="91"/>
      <c r="H44" s="91"/>
      <c r="I44" s="91"/>
      <c r="J44" s="91"/>
    </row>
    <row r="45" spans="2:10" ht="12.75">
      <c r="B45" s="91"/>
      <c r="C45" s="91"/>
      <c r="D45" s="91"/>
      <c r="E45" s="91"/>
      <c r="F45" s="91"/>
      <c r="G45" s="91"/>
      <c r="H45" s="91"/>
      <c r="I45" s="91"/>
      <c r="J45" s="91"/>
    </row>
    <row r="46" spans="2:10" ht="12.75">
      <c r="B46" s="91"/>
      <c r="C46" s="91"/>
      <c r="D46" s="91"/>
      <c r="E46" s="91"/>
      <c r="F46" s="91"/>
      <c r="G46" s="91"/>
      <c r="H46" s="91"/>
      <c r="I46" s="91"/>
      <c r="J46" s="91"/>
    </row>
    <row r="47" spans="2:10" ht="12.75">
      <c r="B47" s="91"/>
      <c r="C47" s="91"/>
      <c r="D47" s="91"/>
      <c r="E47" s="91"/>
      <c r="F47" s="91"/>
      <c r="G47" s="91"/>
      <c r="H47" s="91"/>
      <c r="I47" s="91"/>
      <c r="J47" s="91"/>
    </row>
    <row r="48" spans="2:10" ht="12.75">
      <c r="B48" s="91"/>
      <c r="C48" s="91"/>
      <c r="D48" s="91"/>
      <c r="E48" s="91"/>
      <c r="F48" s="91"/>
      <c r="G48" s="91"/>
      <c r="H48" s="91"/>
      <c r="I48" s="91"/>
      <c r="J48" s="91"/>
    </row>
    <row r="49" spans="2:10" ht="12.75">
      <c r="B49" s="91"/>
      <c r="C49" s="91"/>
      <c r="D49" s="91"/>
      <c r="E49" s="91"/>
      <c r="F49" s="91"/>
      <c r="G49" s="91"/>
      <c r="H49" s="91"/>
      <c r="I49" s="91"/>
      <c r="J49" s="91"/>
    </row>
    <row r="50" spans="2:10" ht="15.75">
      <c r="B50" s="628" t="s">
        <v>267</v>
      </c>
      <c r="C50" s="628"/>
      <c r="D50" s="628"/>
      <c r="E50" s="628"/>
      <c r="F50" s="628"/>
      <c r="G50" s="627" t="s">
        <v>150</v>
      </c>
      <c r="H50" s="627"/>
      <c r="I50" s="627"/>
      <c r="J50" s="627"/>
    </row>
  </sheetData>
  <sheetProtection password="E892" sheet="1" formatCells="0" formatColumns="0" formatRows="0" insertColumns="0" insertRows="0" insertHyperlinks="0" deleteColumns="0" deleteRows="0" sort="0" autoFilter="0" pivotTables="0"/>
  <mergeCells count="12">
    <mergeCell ref="C13:G13"/>
    <mergeCell ref="C27:G27"/>
    <mergeCell ref="B50:F50"/>
    <mergeCell ref="G50:J50"/>
    <mergeCell ref="C43:H43"/>
    <mergeCell ref="C31:J32"/>
    <mergeCell ref="F2:J2"/>
    <mergeCell ref="B6:F6"/>
    <mergeCell ref="G11:J11"/>
    <mergeCell ref="C8:J9"/>
    <mergeCell ref="C39:J39"/>
    <mergeCell ref="C19:J19"/>
  </mergeCells>
  <hyperlinks>
    <hyperlink ref="J4" location="Índice!B6" display="Volver al índice"/>
    <hyperlink ref="B4" location="Ejercicios!B6" display="Volver a ejercicios"/>
  </hyperlinks>
  <printOptions horizontalCentered="1" verticalCentered="1"/>
  <pageMargins left="0.75" right="0.75" top="1" bottom="1" header="0.5" footer="0.5"/>
  <pageSetup horizontalDpi="600" verticalDpi="600" orientation="portrait" scale="80" r:id="rId8"/>
  <headerFooter alignWithMargins="0">
    <oddFooter>&amp;R&amp;A</oddFooter>
  </headerFooter>
  <legacyDrawing r:id="rId7"/>
  <oleObjects>
    <oleObject progId="Equation.3" shapeId="6330457" r:id="rId1"/>
    <oleObject progId="Equation.3" shapeId="6331422" r:id="rId2"/>
    <oleObject progId="Equation.3" shapeId="6332443" r:id="rId3"/>
    <oleObject progId="Equation.3" shapeId="6333124" r:id="rId4"/>
    <oleObject progId="Equation.3" shapeId="6375376" r:id="rId5"/>
    <oleObject progId="Equation.3" shapeId="6382604" r:id="rId6"/>
  </oleObjects>
</worksheet>
</file>

<file path=xl/worksheets/sheet11.xml><?xml version="1.0" encoding="utf-8"?>
<worksheet xmlns="http://schemas.openxmlformats.org/spreadsheetml/2006/main" xmlns:r="http://schemas.openxmlformats.org/officeDocument/2006/relationships">
  <dimension ref="B2:S36"/>
  <sheetViews>
    <sheetView showGridLines="0" tabSelected="1" zoomScaleSheetLayoutView="100" zoomScalePageLayoutView="0" workbookViewId="0" topLeftCell="A1">
      <selection activeCell="J34" sqref="J34"/>
    </sheetView>
  </sheetViews>
  <sheetFormatPr defaultColWidth="9.140625" defaultRowHeight="12.75"/>
  <cols>
    <col min="1" max="1" width="9.140625" style="1" customWidth="1"/>
    <col min="2" max="2" width="3.7109375" style="1" customWidth="1"/>
    <col min="3" max="3" width="11.00390625" style="1" customWidth="1"/>
    <col min="4" max="4" width="3.00390625" style="1" customWidth="1"/>
    <col min="5" max="7" width="8.8515625" style="1" customWidth="1"/>
    <col min="8" max="8" width="9.140625" style="1" customWidth="1"/>
    <col min="9" max="9" width="4.00390625" style="1" customWidth="1"/>
    <col min="10" max="10" width="9.140625" style="1" customWidth="1"/>
    <col min="11" max="11" width="2.57421875" style="1" customWidth="1"/>
    <col min="12" max="12" width="3.00390625" style="1" customWidth="1"/>
    <col min="13" max="13" width="2.140625" style="1" customWidth="1"/>
    <col min="14" max="14" width="9.57421875" style="1" bestFit="1" customWidth="1"/>
    <col min="15" max="15" width="8.7109375" style="1" customWidth="1"/>
    <col min="16" max="16384" width="9.140625" style="1" customWidth="1"/>
  </cols>
  <sheetData>
    <row r="1" ht="12.75"/>
    <row r="2" spans="2:19" s="365" customFormat="1" ht="12.75">
      <c r="B2" s="315"/>
      <c r="C2" s="315"/>
      <c r="D2" s="315"/>
      <c r="E2" s="315"/>
      <c r="F2" s="315"/>
      <c r="G2" s="315"/>
      <c r="H2" s="315"/>
      <c r="I2" s="315"/>
      <c r="J2" s="315"/>
      <c r="K2" s="315"/>
      <c r="L2" s="315"/>
      <c r="M2" s="315"/>
      <c r="N2" s="282" t="s">
        <v>149</v>
      </c>
      <c r="O2" s="282"/>
      <c r="P2" s="282"/>
      <c r="Q2" s="282"/>
      <c r="R2" s="282"/>
      <c r="S2" s="436"/>
    </row>
    <row r="3" spans="2:14" s="365" customFormat="1" ht="12.75">
      <c r="B3" s="315"/>
      <c r="C3" s="315"/>
      <c r="D3" s="315"/>
      <c r="E3" s="315"/>
      <c r="F3" s="315"/>
      <c r="G3" s="315"/>
      <c r="H3" s="315"/>
      <c r="I3" s="315"/>
      <c r="J3" s="315"/>
      <c r="K3" s="315"/>
      <c r="L3" s="282"/>
      <c r="M3" s="282"/>
      <c r="N3" s="282"/>
    </row>
    <row r="4" spans="2:14" s="365" customFormat="1" ht="12.75">
      <c r="B4" s="443" t="s">
        <v>205</v>
      </c>
      <c r="C4" s="443"/>
      <c r="D4" s="443"/>
      <c r="E4" s="443"/>
      <c r="F4" s="443"/>
      <c r="G4" s="443"/>
      <c r="H4" s="443"/>
      <c r="I4" s="443"/>
      <c r="J4" s="593" t="s">
        <v>148</v>
      </c>
      <c r="K4" s="593"/>
      <c r="L4" s="593"/>
      <c r="M4" s="593"/>
      <c r="N4" s="593"/>
    </row>
    <row r="5" spans="2:8" ht="12.75">
      <c r="B5" s="60"/>
      <c r="C5" s="60"/>
      <c r="D5" s="60"/>
      <c r="E5" s="60"/>
      <c r="F5" s="60"/>
      <c r="G5" s="60"/>
      <c r="H5" s="60"/>
    </row>
    <row r="6" spans="2:14" ht="18.75">
      <c r="B6" s="619" t="s">
        <v>410</v>
      </c>
      <c r="C6" s="619"/>
      <c r="D6" s="619"/>
      <c r="E6" s="619"/>
      <c r="F6" s="619"/>
      <c r="G6" s="619"/>
      <c r="H6" s="380"/>
      <c r="I6" s="380"/>
      <c r="J6" s="380"/>
      <c r="K6" s="380"/>
      <c r="L6" s="380"/>
      <c r="M6" s="380"/>
      <c r="N6" s="380"/>
    </row>
    <row r="7" spans="2:8" ht="12.75">
      <c r="B7" s="60"/>
      <c r="C7" s="60"/>
      <c r="D7" s="60"/>
      <c r="E7" s="60"/>
      <c r="F7" s="60"/>
      <c r="G7" s="60"/>
      <c r="H7" s="60"/>
    </row>
    <row r="8" spans="2:13" ht="12.75" customHeight="1">
      <c r="B8" s="211">
        <v>5.9</v>
      </c>
      <c r="C8" s="179" t="s">
        <v>225</v>
      </c>
      <c r="D8" s="234"/>
      <c r="E8" s="234"/>
      <c r="F8" s="234"/>
      <c r="G8" s="234"/>
      <c r="H8" s="234"/>
      <c r="I8" s="234"/>
      <c r="J8" s="234"/>
      <c r="K8" s="234"/>
      <c r="L8" s="234"/>
      <c r="M8" s="234"/>
    </row>
    <row r="9" spans="2:13" ht="12.75" customHeight="1">
      <c r="B9" s="211"/>
      <c r="C9" s="179"/>
      <c r="D9" s="234"/>
      <c r="E9" s="234"/>
      <c r="F9" s="234"/>
      <c r="G9" s="234"/>
      <c r="H9" s="234"/>
      <c r="I9" s="234"/>
      <c r="J9" s="234"/>
      <c r="K9" s="234"/>
      <c r="L9" s="234"/>
      <c r="M9" s="234"/>
    </row>
    <row r="10" spans="2:13" ht="12.75" customHeight="1">
      <c r="B10" s="211"/>
      <c r="C10" s="86" t="s">
        <v>421</v>
      </c>
      <c r="D10" s="234"/>
      <c r="E10" s="234"/>
      <c r="F10" s="234"/>
      <c r="G10" s="234"/>
      <c r="H10" s="234"/>
      <c r="I10" s="234"/>
      <c r="J10" s="234"/>
      <c r="K10" s="234"/>
      <c r="L10" s="234"/>
      <c r="M10" s="234"/>
    </row>
    <row r="11" spans="2:13" ht="12.75" customHeight="1">
      <c r="B11" s="211"/>
      <c r="C11" s="86" t="s">
        <v>420</v>
      </c>
      <c r="D11" s="234"/>
      <c r="E11" s="234"/>
      <c r="F11" s="234"/>
      <c r="G11" s="234"/>
      <c r="H11" s="234"/>
      <c r="I11" s="234"/>
      <c r="J11" s="234"/>
      <c r="K11" s="234"/>
      <c r="L11" s="234"/>
      <c r="M11" s="234"/>
    </row>
    <row r="12" spans="2:13" ht="12.75" customHeight="1">
      <c r="B12" s="211"/>
      <c r="C12" s="86" t="s">
        <v>228</v>
      </c>
      <c r="D12" s="234"/>
      <c r="E12" s="234"/>
      <c r="F12" s="234"/>
      <c r="G12" s="234"/>
      <c r="H12" s="234"/>
      <c r="I12" s="234"/>
      <c r="J12" s="234"/>
      <c r="K12" s="234"/>
      <c r="L12" s="234"/>
      <c r="M12" s="234"/>
    </row>
    <row r="13" spans="2:13" ht="12.75" customHeight="1">
      <c r="B13" s="211"/>
      <c r="C13" s="86" t="s">
        <v>422</v>
      </c>
      <c r="D13" s="234"/>
      <c r="E13" s="234"/>
      <c r="F13" s="234"/>
      <c r="G13" s="234"/>
      <c r="H13" s="234"/>
      <c r="I13" s="234"/>
      <c r="J13" s="234"/>
      <c r="K13" s="234"/>
      <c r="L13" s="234"/>
      <c r="M13" s="234"/>
    </row>
    <row r="14" spans="2:10" ht="12.75">
      <c r="B14" s="60"/>
      <c r="C14" s="234"/>
      <c r="D14" s="234"/>
      <c r="E14" s="234"/>
      <c r="F14" s="234"/>
      <c r="G14" s="234"/>
      <c r="H14" s="234"/>
      <c r="I14" s="234"/>
      <c r="J14" s="234"/>
    </row>
    <row r="15" spans="2:14" ht="18.75">
      <c r="B15" s="380"/>
      <c r="C15" s="380"/>
      <c r="D15" s="380"/>
      <c r="E15" s="380"/>
      <c r="F15" s="380"/>
      <c r="G15" s="380"/>
      <c r="H15" s="619" t="s">
        <v>411</v>
      </c>
      <c r="I15" s="619"/>
      <c r="J15" s="619"/>
      <c r="K15" s="619"/>
      <c r="L15" s="619"/>
      <c r="M15" s="619"/>
      <c r="N15" s="619"/>
    </row>
    <row r="17" spans="2:16" ht="12.75">
      <c r="B17" s="4"/>
      <c r="C17" s="637" t="s">
        <v>43</v>
      </c>
      <c r="D17" s="637"/>
      <c r="E17" s="637"/>
      <c r="F17" s="637"/>
      <c r="G17" s="637"/>
      <c r="P17" s="95"/>
    </row>
    <row r="18" spans="3:7" ht="12.75">
      <c r="C18" s="638" t="s">
        <v>226</v>
      </c>
      <c r="D18" s="638"/>
      <c r="E18" s="638"/>
      <c r="F18" s="638"/>
      <c r="G18" s="638"/>
    </row>
    <row r="19" spans="3:18" ht="6" customHeight="1" thickBot="1">
      <c r="C19" s="47"/>
      <c r="D19" s="47"/>
      <c r="E19" s="47"/>
      <c r="F19" s="47"/>
      <c r="G19" s="47"/>
      <c r="H19" s="5"/>
      <c r="K19" s="24"/>
      <c r="P19" s="23"/>
      <c r="Q19" s="23"/>
      <c r="R19" s="25"/>
    </row>
    <row r="20" spans="3:14" ht="13.5" thickBot="1">
      <c r="C20" s="243"/>
      <c r="D20" s="243"/>
      <c r="E20" s="244">
        <v>2012</v>
      </c>
      <c r="F20" s="244">
        <v>2013</v>
      </c>
      <c r="G20" s="244">
        <v>2014</v>
      </c>
      <c r="H20" s="98"/>
      <c r="I20" s="99" t="s">
        <v>171</v>
      </c>
      <c r="J20" s="100">
        <f>F32</f>
        <v>113.98</v>
      </c>
      <c r="K20" s="107" t="s">
        <v>39</v>
      </c>
      <c r="L20" s="76">
        <v>1</v>
      </c>
      <c r="M20" s="76" t="s">
        <v>173</v>
      </c>
      <c r="N20" s="101">
        <f>J20/J21-L20</f>
        <v>0.019316759077088186</v>
      </c>
    </row>
    <row r="21" spans="3:14" ht="12.75">
      <c r="C21" s="232" t="s">
        <v>44</v>
      </c>
      <c r="D21" s="79"/>
      <c r="E21" s="220">
        <v>109.96</v>
      </c>
      <c r="F21" s="220">
        <v>112.15</v>
      </c>
      <c r="G21" s="220">
        <v>114.54</v>
      </c>
      <c r="H21" s="96"/>
      <c r="I21" s="93"/>
      <c r="J21" s="102">
        <f>E32</f>
        <v>111.82</v>
      </c>
      <c r="K21" s="108"/>
      <c r="L21" s="4"/>
      <c r="M21" s="4"/>
      <c r="N21" s="4"/>
    </row>
    <row r="22" spans="3:14" ht="12.75" customHeight="1">
      <c r="C22" s="241" t="s">
        <v>45</v>
      </c>
      <c r="D22" s="241"/>
      <c r="E22" s="242">
        <v>110.63</v>
      </c>
      <c r="F22" s="242">
        <v>112.65</v>
      </c>
      <c r="G22" s="242">
        <v>115.26</v>
      </c>
      <c r="H22" s="96"/>
      <c r="I22" s="93"/>
      <c r="J22" s="93"/>
      <c r="K22" s="24"/>
      <c r="L22" s="4"/>
      <c r="M22" s="4"/>
      <c r="N22" s="4"/>
    </row>
    <row r="23" spans="3:14" ht="12.75">
      <c r="C23" s="232" t="s">
        <v>46</v>
      </c>
      <c r="D23" s="79"/>
      <c r="E23" s="220">
        <v>110.76</v>
      </c>
      <c r="F23" s="220">
        <v>112.88</v>
      </c>
      <c r="G23" s="220">
        <v>115.71</v>
      </c>
      <c r="H23" s="96"/>
      <c r="I23" s="93" t="s">
        <v>172</v>
      </c>
      <c r="J23" s="100">
        <f>G26</f>
        <v>116.91</v>
      </c>
      <c r="K23" s="107" t="s">
        <v>39</v>
      </c>
      <c r="L23" s="76">
        <v>1</v>
      </c>
      <c r="M23" s="76" t="s">
        <v>173</v>
      </c>
      <c r="N23" s="101">
        <f>J23/J24-L23</f>
        <v>0.027780219780219717</v>
      </c>
    </row>
    <row r="24" spans="3:14" ht="12.75">
      <c r="C24" s="241" t="s">
        <v>47</v>
      </c>
      <c r="D24" s="241"/>
      <c r="E24" s="242">
        <v>110.92</v>
      </c>
      <c r="F24" s="242">
        <v>113.16</v>
      </c>
      <c r="G24" s="242">
        <v>116.24</v>
      </c>
      <c r="H24" s="96"/>
      <c r="I24" s="93"/>
      <c r="J24" s="103">
        <f>F26</f>
        <v>113.75</v>
      </c>
      <c r="K24" s="104"/>
      <c r="L24" s="4"/>
      <c r="M24" s="4"/>
      <c r="N24" s="4"/>
    </row>
    <row r="25" spans="3:14" ht="12.75">
      <c r="C25" s="232" t="s">
        <v>48</v>
      </c>
      <c r="D25" s="79"/>
      <c r="E25" s="220">
        <v>111.25</v>
      </c>
      <c r="F25" s="220">
        <v>113.48</v>
      </c>
      <c r="G25" s="220">
        <v>116.81</v>
      </c>
      <c r="H25" s="96"/>
      <c r="I25" s="93"/>
      <c r="J25" s="93"/>
      <c r="K25" s="24"/>
      <c r="L25" s="4"/>
      <c r="M25" s="4"/>
      <c r="N25" s="4"/>
    </row>
    <row r="26" spans="3:14" ht="12.75">
      <c r="C26" s="241" t="s">
        <v>49</v>
      </c>
      <c r="D26" s="241"/>
      <c r="E26" s="242">
        <v>111.35</v>
      </c>
      <c r="F26" s="242">
        <v>113.75</v>
      </c>
      <c r="G26" s="242">
        <v>116.91</v>
      </c>
      <c r="H26" s="96"/>
      <c r="I26" s="93" t="s">
        <v>101</v>
      </c>
      <c r="J26" s="100">
        <f>G26</f>
        <v>116.91</v>
      </c>
      <c r="K26" s="107" t="s">
        <v>39</v>
      </c>
      <c r="L26" s="76">
        <v>1</v>
      </c>
      <c r="M26" s="76" t="s">
        <v>173</v>
      </c>
      <c r="N26" s="101">
        <f>J26/J27-L26</f>
        <v>0.025706264256887046</v>
      </c>
    </row>
    <row r="27" spans="3:14" ht="12.75">
      <c r="C27" s="232" t="s">
        <v>50</v>
      </c>
      <c r="D27" s="79"/>
      <c r="E27" s="220">
        <v>111.32</v>
      </c>
      <c r="F27" s="220">
        <v>113.8</v>
      </c>
      <c r="G27" s="220">
        <v>117.09</v>
      </c>
      <c r="H27" s="96"/>
      <c r="I27" s="93"/>
      <c r="J27" s="103">
        <f>F32</f>
        <v>113.98</v>
      </c>
      <c r="K27" s="103"/>
      <c r="L27" s="4"/>
      <c r="M27" s="4"/>
      <c r="N27" s="4"/>
    </row>
    <row r="28" spans="3:14" ht="12.75" customHeight="1">
      <c r="C28" s="241" t="s">
        <v>51</v>
      </c>
      <c r="D28" s="241"/>
      <c r="E28" s="242">
        <v>111.37</v>
      </c>
      <c r="F28" s="242">
        <v>113.89</v>
      </c>
      <c r="G28" s="242">
        <v>117.33</v>
      </c>
      <c r="H28" s="96"/>
      <c r="I28" s="93"/>
      <c r="J28" s="104"/>
      <c r="K28" s="104"/>
      <c r="L28" s="4"/>
      <c r="M28" s="4"/>
      <c r="N28" s="4"/>
    </row>
    <row r="29" spans="3:14" ht="12.75" customHeight="1">
      <c r="C29" s="232" t="s">
        <v>52</v>
      </c>
      <c r="D29" s="79"/>
      <c r="E29" s="220">
        <v>111.69</v>
      </c>
      <c r="F29" s="220">
        <v>114.23</v>
      </c>
      <c r="G29" s="220">
        <v>117.49</v>
      </c>
      <c r="H29" s="96"/>
      <c r="I29" s="93" t="s">
        <v>102</v>
      </c>
      <c r="J29" s="105" t="s">
        <v>174</v>
      </c>
      <c r="K29" s="105"/>
      <c r="L29" s="4"/>
      <c r="M29" s="4"/>
      <c r="N29" s="4"/>
    </row>
    <row r="30" spans="3:14" ht="12.75" customHeight="1">
      <c r="C30" s="241" t="s">
        <v>53</v>
      </c>
      <c r="D30" s="241"/>
      <c r="E30" s="242">
        <v>111.87</v>
      </c>
      <c r="F30" s="242">
        <v>113.93</v>
      </c>
      <c r="G30" s="242">
        <v>117.68</v>
      </c>
      <c r="H30" s="96"/>
      <c r="I30" s="4"/>
      <c r="J30" s="4" t="s">
        <v>175</v>
      </c>
      <c r="K30" s="4"/>
      <c r="L30" s="4"/>
      <c r="M30" s="4"/>
      <c r="N30" s="4"/>
    </row>
    <row r="31" spans="3:14" ht="12.75" customHeight="1">
      <c r="C31" s="232" t="s">
        <v>54</v>
      </c>
      <c r="D31" s="79"/>
      <c r="E31" s="220">
        <v>111.72</v>
      </c>
      <c r="F31" s="220">
        <v>113.68</v>
      </c>
      <c r="G31" s="220">
        <v>117.84</v>
      </c>
      <c r="H31" s="96"/>
      <c r="I31" s="4"/>
      <c r="J31" s="106">
        <f>AVERAGE(F21:F32)</f>
        <v>113.46500000000002</v>
      </c>
      <c r="K31" s="107" t="s">
        <v>39</v>
      </c>
      <c r="L31" s="76">
        <v>1</v>
      </c>
      <c r="M31" s="76"/>
      <c r="N31" s="101">
        <f>J31/J32-L31</f>
        <v>0.0201699309187362</v>
      </c>
    </row>
    <row r="32" spans="3:14" ht="13.5" customHeight="1" thickBot="1">
      <c r="C32" s="245" t="s">
        <v>55</v>
      </c>
      <c r="D32" s="245"/>
      <c r="E32" s="268">
        <v>111.82</v>
      </c>
      <c r="F32" s="268">
        <v>113.98</v>
      </c>
      <c r="G32" s="268">
        <v>118.15</v>
      </c>
      <c r="H32" s="96"/>
      <c r="I32" s="4"/>
      <c r="J32" s="104">
        <f>AVERAGE(E21:E32)</f>
        <v>111.22166666666665</v>
      </c>
      <c r="K32" s="104"/>
      <c r="L32" s="4"/>
      <c r="M32" s="4"/>
      <c r="N32" s="4"/>
    </row>
    <row r="33" spans="3:6" ht="12.75">
      <c r="C33" s="439" t="s">
        <v>227</v>
      </c>
      <c r="D33" s="438"/>
      <c r="E33" s="438"/>
      <c r="F33" s="23"/>
    </row>
    <row r="34" spans="3:6" ht="12.75">
      <c r="C34" s="439"/>
      <c r="D34" s="435"/>
      <c r="E34" s="435"/>
      <c r="F34" s="23"/>
    </row>
    <row r="35" ht="12.75">
      <c r="B35" s="36"/>
    </row>
    <row r="36" spans="2:14" ht="15.75">
      <c r="B36" s="628" t="s">
        <v>267</v>
      </c>
      <c r="C36" s="628"/>
      <c r="D36" s="628"/>
      <c r="E36" s="628"/>
      <c r="F36" s="628"/>
      <c r="G36" s="628"/>
      <c r="H36" s="627" t="s">
        <v>150</v>
      </c>
      <c r="I36" s="627"/>
      <c r="J36" s="627"/>
      <c r="K36" s="627"/>
      <c r="L36" s="627"/>
      <c r="M36" s="627"/>
      <c r="N36" s="627"/>
    </row>
  </sheetData>
  <sheetProtection password="E892" sheet="1" formatCells="0" formatColumns="0" formatRows="0" insertColumns="0" insertRows="0" insertHyperlinks="0" deleteColumns="0" deleteRows="0" sort="0" autoFilter="0" pivotTables="0"/>
  <mergeCells count="7">
    <mergeCell ref="B36:G36"/>
    <mergeCell ref="J4:N4"/>
    <mergeCell ref="H15:N15"/>
    <mergeCell ref="B6:G6"/>
    <mergeCell ref="C17:G17"/>
    <mergeCell ref="C18:G18"/>
    <mergeCell ref="H36:N36"/>
  </mergeCells>
  <hyperlinks>
    <hyperlink ref="J4" location="Índice!B6" display="Volver al índice"/>
    <hyperlink ref="B4" location="Ejercicios!B6" display="Volver a ejercicios"/>
  </hyperlinks>
  <printOptions horizontalCentered="1" verticalCentered="1"/>
  <pageMargins left="0.75" right="0.75" top="1" bottom="1" header="0.5" footer="0.5"/>
  <pageSetup horizontalDpi="600" verticalDpi="600" orientation="portrait" scale="80" r:id="rId1"/>
  <headerFooter alignWithMargins="0">
    <oddFooter>&amp;R&amp;A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2:N143"/>
  <sheetViews>
    <sheetView showGridLines="0" zoomScaleSheetLayoutView="100" zoomScalePageLayoutView="0" workbookViewId="0" topLeftCell="A1">
      <selection activeCell="A1" sqref="A1"/>
    </sheetView>
  </sheetViews>
  <sheetFormatPr defaultColWidth="9.140625" defaultRowHeight="12.75"/>
  <cols>
    <col min="1" max="1" width="8.8515625" style="1" customWidth="1"/>
    <col min="2" max="3" width="6.421875" style="1" customWidth="1"/>
    <col min="4" max="4" width="29.28125" style="1" customWidth="1"/>
    <col min="5" max="5" width="14.140625" style="1" customWidth="1"/>
    <col min="6" max="6" width="14.28125" style="1" customWidth="1"/>
    <col min="7" max="7" width="11.8515625" style="1" bestFit="1" customWidth="1"/>
    <col min="8" max="10" width="11.421875" style="1" customWidth="1"/>
    <col min="11" max="11" width="8.7109375" style="1" customWidth="1"/>
    <col min="12" max="16384" width="9.140625" style="1" customWidth="1"/>
  </cols>
  <sheetData>
    <row r="1" s="365" customFormat="1" ht="12.75"/>
    <row r="2" spans="3:10" s="365" customFormat="1" ht="12.75">
      <c r="C2" s="315"/>
      <c r="D2" s="315"/>
      <c r="F2" s="437"/>
      <c r="G2" s="437"/>
      <c r="H2" s="437"/>
      <c r="I2" s="437"/>
      <c r="J2" s="282" t="s">
        <v>149</v>
      </c>
    </row>
    <row r="3" spans="3:10" s="365" customFormat="1" ht="12.75">
      <c r="C3" s="315"/>
      <c r="D3" s="315"/>
      <c r="E3" s="315"/>
      <c r="F3" s="282"/>
      <c r="G3" s="282"/>
      <c r="H3" s="282"/>
      <c r="I3" s="282"/>
      <c r="J3" s="282"/>
    </row>
    <row r="4" spans="2:10" s="365" customFormat="1" ht="12.75">
      <c r="B4" s="610" t="s">
        <v>205</v>
      </c>
      <c r="C4" s="610"/>
      <c r="D4" s="610"/>
      <c r="E4" s="315"/>
      <c r="F4" s="282"/>
      <c r="G4" s="282"/>
      <c r="H4" s="282"/>
      <c r="I4" s="593" t="s">
        <v>148</v>
      </c>
      <c r="J4" s="593"/>
    </row>
    <row r="5" spans="3:11" s="365" customFormat="1" ht="12.75">
      <c r="C5" s="315"/>
      <c r="D5" s="315"/>
      <c r="E5" s="315"/>
      <c r="F5" s="315"/>
      <c r="G5" s="315"/>
      <c r="H5" s="315"/>
      <c r="I5" s="315"/>
      <c r="J5" s="315"/>
      <c r="K5" s="315"/>
    </row>
    <row r="6" spans="2:11" s="365" customFormat="1" ht="18.75">
      <c r="B6" s="619" t="s">
        <v>410</v>
      </c>
      <c r="C6" s="619"/>
      <c r="D6" s="619"/>
      <c r="E6" s="619"/>
      <c r="F6" s="380"/>
      <c r="G6" s="380"/>
      <c r="H6" s="380"/>
      <c r="I6" s="380"/>
      <c r="J6" s="380"/>
      <c r="K6" s="379"/>
    </row>
    <row r="7" spans="3:11" s="365" customFormat="1" ht="12.75">
      <c r="C7" s="315"/>
      <c r="D7" s="315"/>
      <c r="E7" s="315"/>
      <c r="F7" s="315"/>
      <c r="G7" s="315"/>
      <c r="H7" s="315"/>
      <c r="I7" s="315"/>
      <c r="J7" s="315"/>
      <c r="K7" s="315"/>
    </row>
    <row r="8" spans="2:13" s="365" customFormat="1" ht="12.75" customHeight="1">
      <c r="B8" s="433">
        <v>5.1</v>
      </c>
      <c r="C8" s="180" t="s">
        <v>229</v>
      </c>
      <c r="D8" s="234"/>
      <c r="E8" s="234"/>
      <c r="F8" s="234"/>
      <c r="G8" s="234"/>
      <c r="H8" s="234"/>
      <c r="I8" s="234"/>
      <c r="J8" s="234"/>
      <c r="K8" s="234"/>
      <c r="L8" s="234"/>
      <c r="M8" s="234"/>
    </row>
    <row r="9" spans="2:13" s="365" customFormat="1" ht="12.75" customHeight="1">
      <c r="B9" s="433"/>
      <c r="C9" s="180"/>
      <c r="D9" s="234"/>
      <c r="E9" s="234"/>
      <c r="F9" s="234"/>
      <c r="G9" s="234"/>
      <c r="H9" s="234"/>
      <c r="I9" s="234"/>
      <c r="J9" s="234"/>
      <c r="K9" s="234"/>
      <c r="L9" s="234"/>
      <c r="M9" s="234"/>
    </row>
    <row r="10" spans="2:13" s="365" customFormat="1" ht="12.75" customHeight="1">
      <c r="B10" s="433"/>
      <c r="C10" s="86" t="s">
        <v>236</v>
      </c>
      <c r="D10" s="11"/>
      <c r="E10" s="11"/>
      <c r="F10" s="11"/>
      <c r="G10" s="11"/>
      <c r="H10" s="11"/>
      <c r="I10" s="11"/>
      <c r="J10" s="11"/>
      <c r="K10" s="11"/>
      <c r="L10" s="11"/>
      <c r="M10" s="11"/>
    </row>
    <row r="11" spans="2:13" s="365" customFormat="1" ht="12.75" customHeight="1">
      <c r="B11" s="433"/>
      <c r="C11" s="86" t="s">
        <v>238</v>
      </c>
      <c r="D11" s="86"/>
      <c r="E11" s="86"/>
      <c r="F11" s="86"/>
      <c r="G11" s="86"/>
      <c r="H11" s="86"/>
      <c r="I11" s="86"/>
      <c r="J11" s="86"/>
      <c r="K11" s="86"/>
      <c r="L11" s="86"/>
      <c r="M11" s="86"/>
    </row>
    <row r="12" spans="2:13" s="365" customFormat="1" ht="12.75" customHeight="1">
      <c r="B12" s="433"/>
      <c r="C12" s="86" t="s">
        <v>237</v>
      </c>
      <c r="D12" s="86"/>
      <c r="E12" s="86"/>
      <c r="F12" s="86"/>
      <c r="G12" s="86"/>
      <c r="H12" s="86"/>
      <c r="I12" s="86"/>
      <c r="J12" s="86"/>
      <c r="K12" s="86"/>
      <c r="L12" s="86"/>
      <c r="M12" s="86"/>
    </row>
    <row r="13" spans="2:13" s="365" customFormat="1" ht="12.75" customHeight="1">
      <c r="B13" s="433"/>
      <c r="C13" s="582" t="s">
        <v>241</v>
      </c>
      <c r="D13" s="582"/>
      <c r="E13" s="582"/>
      <c r="F13" s="582"/>
      <c r="G13" s="582"/>
      <c r="H13" s="582"/>
      <c r="I13" s="582"/>
      <c r="J13" s="234"/>
      <c r="K13" s="234"/>
      <c r="L13" s="234"/>
      <c r="M13" s="234"/>
    </row>
    <row r="14" spans="2:13" s="365" customFormat="1" ht="12.75" customHeight="1">
      <c r="B14" s="433"/>
      <c r="C14" s="582"/>
      <c r="D14" s="582"/>
      <c r="E14" s="582"/>
      <c r="F14" s="582"/>
      <c r="G14" s="582"/>
      <c r="H14" s="582"/>
      <c r="I14" s="582"/>
      <c r="J14" s="234"/>
      <c r="K14" s="234"/>
      <c r="L14" s="234"/>
      <c r="M14" s="234"/>
    </row>
    <row r="15" spans="2:13" s="365" customFormat="1" ht="12.75" customHeight="1">
      <c r="B15" s="433"/>
      <c r="C15" s="582" t="s">
        <v>239</v>
      </c>
      <c r="D15" s="582"/>
      <c r="E15" s="582"/>
      <c r="F15" s="582"/>
      <c r="G15" s="582"/>
      <c r="H15" s="582"/>
      <c r="I15" s="582"/>
      <c r="J15" s="432"/>
      <c r="K15" s="432"/>
      <c r="L15" s="432"/>
      <c r="M15" s="432"/>
    </row>
    <row r="16" spans="2:13" s="365" customFormat="1" ht="12.75" customHeight="1">
      <c r="B16" s="433"/>
      <c r="C16" s="582"/>
      <c r="D16" s="582"/>
      <c r="E16" s="582"/>
      <c r="F16" s="582"/>
      <c r="G16" s="582"/>
      <c r="H16" s="582"/>
      <c r="I16" s="582"/>
      <c r="J16" s="234"/>
      <c r="K16" s="234"/>
      <c r="L16" s="234"/>
      <c r="M16" s="234"/>
    </row>
    <row r="17" spans="2:13" s="365" customFormat="1" ht="12.75" customHeight="1">
      <c r="B17" s="433"/>
      <c r="C17" s="596" t="s">
        <v>240</v>
      </c>
      <c r="D17" s="596"/>
      <c r="E17" s="596"/>
      <c r="F17" s="596"/>
      <c r="G17" s="596"/>
      <c r="H17" s="596"/>
      <c r="I17" s="596"/>
      <c r="J17" s="234"/>
      <c r="K17" s="234"/>
      <c r="L17" s="234"/>
      <c r="M17" s="234"/>
    </row>
    <row r="18" spans="2:13" s="365" customFormat="1" ht="12.75" customHeight="1">
      <c r="B18" s="433"/>
      <c r="C18" s="596"/>
      <c r="D18" s="596"/>
      <c r="E18" s="596"/>
      <c r="F18" s="596"/>
      <c r="G18" s="596"/>
      <c r="H18" s="596"/>
      <c r="I18" s="596"/>
      <c r="J18" s="234"/>
      <c r="K18" s="234"/>
      <c r="L18" s="234"/>
      <c r="M18" s="234"/>
    </row>
    <row r="19" spans="3:11" s="365" customFormat="1" ht="12.75">
      <c r="C19" s="234"/>
      <c r="D19" s="234"/>
      <c r="E19" s="234"/>
      <c r="F19" s="234"/>
      <c r="G19" s="234"/>
      <c r="H19" s="234"/>
      <c r="I19" s="234"/>
      <c r="J19" s="234"/>
      <c r="K19" s="234"/>
    </row>
    <row r="20" spans="3:11" s="365" customFormat="1" ht="12.75">
      <c r="C20" s="315"/>
      <c r="D20" s="315"/>
      <c r="E20" s="315"/>
      <c r="F20" s="315"/>
      <c r="G20" s="315"/>
      <c r="H20" s="315"/>
      <c r="I20" s="315"/>
      <c r="J20" s="315"/>
      <c r="K20" s="315"/>
    </row>
    <row r="21" spans="2:11" s="365" customFormat="1" ht="18.75">
      <c r="B21" s="434"/>
      <c r="C21" s="434"/>
      <c r="D21" s="434"/>
      <c r="E21" s="434"/>
      <c r="F21" s="619" t="s">
        <v>411</v>
      </c>
      <c r="G21" s="619"/>
      <c r="H21" s="619"/>
      <c r="I21" s="619"/>
      <c r="J21" s="619"/>
      <c r="K21" s="398"/>
    </row>
    <row r="23" spans="2:3" ht="12.75">
      <c r="B23" s="4"/>
      <c r="C23" s="4"/>
    </row>
    <row r="24" ht="12.75">
      <c r="D24"/>
    </row>
    <row r="25" ht="12.75"/>
    <row r="26" spans="3:10" ht="12.75" customHeight="1">
      <c r="C26" s="582" t="s">
        <v>405</v>
      </c>
      <c r="D26" s="582"/>
      <c r="E26" s="582"/>
      <c r="F26" s="582"/>
      <c r="G26" s="582"/>
      <c r="H26" s="582"/>
      <c r="I26" s="582"/>
      <c r="J26" s="582"/>
    </row>
    <row r="27" spans="3:10" ht="12.75">
      <c r="C27" s="582"/>
      <c r="D27" s="582"/>
      <c r="E27" s="582"/>
      <c r="F27" s="582"/>
      <c r="G27" s="582"/>
      <c r="H27" s="582"/>
      <c r="I27" s="582"/>
      <c r="J27" s="582"/>
    </row>
    <row r="29" spans="4:8" ht="12.75">
      <c r="D29" s="637" t="s">
        <v>409</v>
      </c>
      <c r="E29" s="637"/>
      <c r="F29" s="637"/>
      <c r="G29" s="637"/>
      <c r="H29" s="637"/>
    </row>
    <row r="30" spans="4:8" ht="12.75">
      <c r="D30" s="639" t="s">
        <v>226</v>
      </c>
      <c r="E30" s="639"/>
      <c r="F30" s="639"/>
      <c r="G30" s="639"/>
      <c r="H30" s="639"/>
    </row>
    <row r="31" spans="4:8" ht="5.25" customHeight="1" thickBot="1">
      <c r="D31" s="47"/>
      <c r="E31" s="47"/>
      <c r="F31" s="47"/>
      <c r="G31" s="47"/>
      <c r="H31" s="47"/>
    </row>
    <row r="32" spans="4:11" ht="12.75">
      <c r="D32" s="613" t="s">
        <v>179</v>
      </c>
      <c r="E32" s="246"/>
      <c r="F32" s="613" t="s">
        <v>177</v>
      </c>
      <c r="G32" s="597" t="s">
        <v>71</v>
      </c>
      <c r="H32" s="597"/>
      <c r="I32" s="37"/>
      <c r="K32" s="6"/>
    </row>
    <row r="33" spans="4:11" ht="13.5" thickBot="1">
      <c r="D33" s="614"/>
      <c r="E33" s="243"/>
      <c r="F33" s="614"/>
      <c r="G33" s="247">
        <v>2013</v>
      </c>
      <c r="H33" s="247">
        <v>2014</v>
      </c>
      <c r="K33" s="6"/>
    </row>
    <row r="34" spans="4:8" ht="6" customHeight="1">
      <c r="D34" s="257"/>
      <c r="E34" s="79"/>
      <c r="F34" s="220"/>
      <c r="G34" s="220"/>
      <c r="H34" s="220"/>
    </row>
    <row r="35" spans="4:11" ht="12.75">
      <c r="D35" s="256" t="s">
        <v>72</v>
      </c>
      <c r="E35" s="241"/>
      <c r="F35" s="242">
        <v>28.21</v>
      </c>
      <c r="G35" s="242">
        <v>113.49</v>
      </c>
      <c r="H35" s="242">
        <v>117.02</v>
      </c>
      <c r="K35" s="17"/>
    </row>
    <row r="36" spans="4:11" ht="12.75">
      <c r="D36" s="257" t="s">
        <v>73</v>
      </c>
      <c r="E36" s="79"/>
      <c r="F36" s="220">
        <v>30.1</v>
      </c>
      <c r="G36" s="220">
        <v>118.19</v>
      </c>
      <c r="H36" s="220">
        <v>121.53</v>
      </c>
      <c r="K36" s="17"/>
    </row>
    <row r="37" spans="4:11" ht="12.75">
      <c r="D37" s="256" t="s">
        <v>111</v>
      </c>
      <c r="E37" s="241"/>
      <c r="F37" s="242">
        <v>5.16</v>
      </c>
      <c r="G37" s="242">
        <v>100.07</v>
      </c>
      <c r="H37" s="242">
        <v>101.48</v>
      </c>
      <c r="K37" s="17"/>
    </row>
    <row r="38" spans="4:11" ht="12.75">
      <c r="D38" s="257" t="s">
        <v>74</v>
      </c>
      <c r="E38" s="79"/>
      <c r="F38" s="220">
        <v>2.43</v>
      </c>
      <c r="G38" s="220">
        <v>122.06</v>
      </c>
      <c r="H38" s="220">
        <v>126.81</v>
      </c>
      <c r="K38" s="17"/>
    </row>
    <row r="39" spans="4:11" ht="12.75">
      <c r="D39" s="256" t="s">
        <v>75</v>
      </c>
      <c r="E39" s="241"/>
      <c r="F39" s="242">
        <v>5.73</v>
      </c>
      <c r="G39" s="242">
        <v>125.95</v>
      </c>
      <c r="H39" s="242">
        <v>131.02</v>
      </c>
      <c r="K39" s="17"/>
    </row>
    <row r="40" spans="4:11" ht="12.75">
      <c r="D40" s="257" t="s">
        <v>231</v>
      </c>
      <c r="E40" s="79"/>
      <c r="F40" s="220">
        <v>3.1</v>
      </c>
      <c r="G40" s="220">
        <v>101.65</v>
      </c>
      <c r="H40" s="220">
        <v>103.66</v>
      </c>
      <c r="K40" s="17"/>
    </row>
    <row r="41" spans="4:11" ht="12.75">
      <c r="D41" s="256" t="s">
        <v>232</v>
      </c>
      <c r="E41" s="241"/>
      <c r="F41" s="242">
        <v>15.19</v>
      </c>
      <c r="G41" s="242">
        <v>108.84</v>
      </c>
      <c r="H41" s="242">
        <v>111.61</v>
      </c>
      <c r="K41" s="17"/>
    </row>
    <row r="42" spans="4:11" ht="12.75">
      <c r="D42" s="257" t="s">
        <v>233</v>
      </c>
      <c r="E42" s="79"/>
      <c r="F42" s="220">
        <v>3.72</v>
      </c>
      <c r="G42" s="220">
        <v>107.55</v>
      </c>
      <c r="H42" s="220">
        <v>110.35</v>
      </c>
      <c r="K42" s="17"/>
    </row>
    <row r="43" spans="4:11" ht="12.75">
      <c r="D43" s="256" t="s">
        <v>234</v>
      </c>
      <c r="E43" s="241"/>
      <c r="F43" s="242">
        <v>6.35</v>
      </c>
      <c r="G43" s="242">
        <v>111.99</v>
      </c>
      <c r="H43" s="242">
        <v>113.57</v>
      </c>
      <c r="K43" s="17"/>
    </row>
    <row r="44" spans="4:11" ht="13.5" thickBot="1">
      <c r="D44" s="431" t="s">
        <v>38</v>
      </c>
      <c r="E44" s="430"/>
      <c r="F44" s="429">
        <f>SUM(F35:F43)</f>
        <v>99.99</v>
      </c>
      <c r="G44" s="429">
        <f>SUMPRODUCT(F35:F43,G35:G43)/100</f>
        <v>113.733495</v>
      </c>
      <c r="H44" s="429">
        <f>SUMPRODUCT(F35:F43,H35:H43)/100</f>
        <v>116.90090300000001</v>
      </c>
      <c r="K44" s="15"/>
    </row>
    <row r="45" spans="4:8" ht="12.75">
      <c r="D45" s="428" t="s">
        <v>235</v>
      </c>
      <c r="E45" s="181"/>
      <c r="F45" s="181"/>
      <c r="G45" s="181"/>
      <c r="H45" s="181"/>
    </row>
    <row r="47" ht="12.75">
      <c r="D47" s="4" t="s">
        <v>182</v>
      </c>
    </row>
    <row r="48" spans="4:5" ht="13.5">
      <c r="D48" s="24" t="s">
        <v>326</v>
      </c>
      <c r="E48" s="88">
        <f>(+G35*F35+G36*F36+G37*F37+G38*F38+G39*F39+G40*F40+G41*F41+G42*F42+F43*G43)/100</f>
        <v>113.733495</v>
      </c>
    </row>
    <row r="49" ht="12.75">
      <c r="D49"/>
    </row>
    <row r="52" ht="12.75">
      <c r="D52"/>
    </row>
    <row r="53" ht="12.75">
      <c r="D53"/>
    </row>
    <row r="54" ht="12.75">
      <c r="D54"/>
    </row>
    <row r="55" spans="4:5" ht="12.75">
      <c r="D55" s="4" t="s">
        <v>327</v>
      </c>
      <c r="E55" s="88">
        <f>(+H35*F35+H36*F36+H37*F37+H38*F38+H39*F39+H40*F40+H41*F41+H42*F42+F43*H43)/100</f>
        <v>116.90090300000001</v>
      </c>
    </row>
    <row r="57" ht="12.75">
      <c r="D57"/>
    </row>
    <row r="58" spans="5:12" ht="12.75">
      <c r="E58" s="109"/>
      <c r="K58" s="23"/>
      <c r="L58" s="23"/>
    </row>
    <row r="59" spans="4:12" ht="12.75">
      <c r="D59" s="4"/>
      <c r="E59" s="109"/>
      <c r="F59" s="88"/>
      <c r="G59" s="88"/>
      <c r="K59" s="23"/>
      <c r="L59" s="23"/>
    </row>
    <row r="60" spans="4:12" ht="12.75">
      <c r="D60" s="4"/>
      <c r="E60" s="109"/>
      <c r="F60" s="88"/>
      <c r="G60" s="88"/>
      <c r="K60" s="23"/>
      <c r="L60" s="23"/>
    </row>
    <row r="61" spans="4:12" ht="12.75">
      <c r="D61" s="4" t="s">
        <v>328</v>
      </c>
      <c r="E61" s="26"/>
      <c r="F61" s="32"/>
      <c r="G61" s="32"/>
      <c r="K61" s="23"/>
      <c r="L61" s="23"/>
    </row>
    <row r="62" spans="4:12" ht="13.5" thickBot="1">
      <c r="D62" s="42"/>
      <c r="E62" s="113"/>
      <c r="F62" s="32"/>
      <c r="G62" s="32"/>
      <c r="K62" s="23"/>
      <c r="L62" s="23"/>
    </row>
    <row r="63" spans="4:13" ht="12.75">
      <c r="D63" s="5"/>
      <c r="E63" s="592" t="s">
        <v>179</v>
      </c>
      <c r="F63" s="294" t="s">
        <v>103</v>
      </c>
      <c r="G63" s="32"/>
      <c r="H63" s="32"/>
      <c r="L63" s="23"/>
      <c r="M63" s="23"/>
    </row>
    <row r="64" spans="4:13" ht="13.5" thickBot="1">
      <c r="D64" s="5"/>
      <c r="E64" s="625"/>
      <c r="F64" s="349" t="s">
        <v>329</v>
      </c>
      <c r="G64" s="32"/>
      <c r="H64" s="32"/>
      <c r="L64" s="23"/>
      <c r="M64" s="23"/>
    </row>
    <row r="65" spans="4:13" ht="6" customHeight="1">
      <c r="D65" s="5"/>
      <c r="E65" s="4"/>
      <c r="F65" s="4"/>
      <c r="G65" s="32"/>
      <c r="H65" s="32"/>
      <c r="L65" s="23"/>
      <c r="M65" s="23"/>
    </row>
    <row r="66" spans="4:13" ht="12.75">
      <c r="D66" s="5"/>
      <c r="E66" s="391" t="s">
        <v>72</v>
      </c>
      <c r="F66" s="427">
        <f aca="true" t="shared" si="0" ref="F66:F75">+(H35/G35-1)*100</f>
        <v>3.1104062031897195</v>
      </c>
      <c r="G66" s="32"/>
      <c r="H66" s="32"/>
      <c r="L66" s="23"/>
      <c r="M66" s="23"/>
    </row>
    <row r="67" spans="4:13" ht="12.75">
      <c r="D67" s="5"/>
      <c r="E67" s="1" t="s">
        <v>73</v>
      </c>
      <c r="F67" s="17">
        <f t="shared" si="0"/>
        <v>2.8259582028936414</v>
      </c>
      <c r="G67" s="32"/>
      <c r="H67" s="32"/>
      <c r="L67" s="23"/>
      <c r="M67" s="23"/>
    </row>
    <row r="68" spans="4:13" ht="12.75">
      <c r="D68" s="5"/>
      <c r="E68" s="391" t="s">
        <v>111</v>
      </c>
      <c r="F68" s="427">
        <f t="shared" si="0"/>
        <v>1.4090136904167272</v>
      </c>
      <c r="G68" s="32"/>
      <c r="H68" s="32"/>
      <c r="L68" s="23"/>
      <c r="M68" s="23"/>
    </row>
    <row r="69" spans="4:13" ht="12.75">
      <c r="D69" s="5"/>
      <c r="E69" s="1" t="s">
        <v>74</v>
      </c>
      <c r="F69" s="17">
        <f t="shared" si="0"/>
        <v>3.8915287563493273</v>
      </c>
      <c r="G69" s="32"/>
      <c r="H69" s="32"/>
      <c r="L69" s="23"/>
      <c r="M69" s="23"/>
    </row>
    <row r="70" spans="4:13" ht="12.75">
      <c r="D70" s="5"/>
      <c r="E70" s="391" t="s">
        <v>75</v>
      </c>
      <c r="F70" s="427">
        <f t="shared" si="0"/>
        <v>4.025406907502993</v>
      </c>
      <c r="G70" s="32"/>
      <c r="H70" s="32"/>
      <c r="L70" s="23"/>
      <c r="M70" s="23"/>
    </row>
    <row r="71" spans="4:13" ht="12.75">
      <c r="D71" s="5"/>
      <c r="E71" s="1" t="s">
        <v>231</v>
      </c>
      <c r="F71" s="17">
        <f t="shared" si="0"/>
        <v>1.9773733398917859</v>
      </c>
      <c r="G71" s="32"/>
      <c r="H71" s="32"/>
      <c r="L71" s="23"/>
      <c r="M71" s="23"/>
    </row>
    <row r="72" spans="4:13" ht="12.75">
      <c r="D72" s="5"/>
      <c r="E72" s="391" t="s">
        <v>330</v>
      </c>
      <c r="F72" s="427">
        <f t="shared" si="0"/>
        <v>2.5450202131569233</v>
      </c>
      <c r="G72" s="32"/>
      <c r="H72" s="32"/>
      <c r="L72" s="23"/>
      <c r="M72" s="23"/>
    </row>
    <row r="73" spans="4:13" ht="12.75">
      <c r="D73" s="5"/>
      <c r="E73" s="1" t="s">
        <v>233</v>
      </c>
      <c r="F73" s="17">
        <f t="shared" si="0"/>
        <v>2.6034402603440254</v>
      </c>
      <c r="G73" s="32"/>
      <c r="H73" s="32"/>
      <c r="L73" s="23"/>
      <c r="M73" s="23"/>
    </row>
    <row r="74" spans="4:13" ht="12.75">
      <c r="D74" s="5"/>
      <c r="E74" s="391" t="s">
        <v>234</v>
      </c>
      <c r="F74" s="427">
        <f t="shared" si="0"/>
        <v>1.410840253594059</v>
      </c>
      <c r="G74" s="32"/>
      <c r="H74" s="32"/>
      <c r="L74" s="23"/>
      <c r="M74" s="23"/>
    </row>
    <row r="75" spans="4:13" ht="13.5" thickBot="1">
      <c r="D75" s="5"/>
      <c r="E75" s="429" t="s">
        <v>38</v>
      </c>
      <c r="F75" s="426">
        <f t="shared" si="0"/>
        <v>2.7849385970245777</v>
      </c>
      <c r="G75" s="32"/>
      <c r="H75" s="32"/>
      <c r="L75" s="23"/>
      <c r="M75" s="23"/>
    </row>
    <row r="76" spans="5:12" ht="12.75">
      <c r="E76" s="26"/>
      <c r="F76" s="32"/>
      <c r="G76" s="32"/>
      <c r="K76" s="23"/>
      <c r="L76" s="23"/>
    </row>
    <row r="77" spans="5:12" ht="12.75">
      <c r="E77" s="26"/>
      <c r="F77" s="32"/>
      <c r="G77" s="32"/>
      <c r="K77" s="23"/>
      <c r="L77" s="23"/>
    </row>
    <row r="78" spans="4:12" ht="12.75">
      <c r="D78" s="581" t="s">
        <v>201</v>
      </c>
      <c r="E78" s="581"/>
      <c r="F78" s="581"/>
      <c r="G78" s="581"/>
      <c r="H78" s="581"/>
      <c r="I78" s="581"/>
      <c r="J78" s="581"/>
      <c r="K78" s="23"/>
      <c r="L78" s="23"/>
    </row>
    <row r="79" spans="4:12" ht="12.75">
      <c r="D79" s="581"/>
      <c r="E79" s="581"/>
      <c r="F79" s="581"/>
      <c r="G79" s="581"/>
      <c r="H79" s="581"/>
      <c r="I79" s="581"/>
      <c r="J79" s="581"/>
      <c r="K79" s="23"/>
      <c r="L79" s="23"/>
    </row>
    <row r="80" spans="4:12" ht="12.75">
      <c r="D80" s="581"/>
      <c r="E80" s="581"/>
      <c r="F80" s="581"/>
      <c r="G80" s="581"/>
      <c r="H80" s="581"/>
      <c r="I80" s="581"/>
      <c r="J80" s="581"/>
      <c r="K80" s="23"/>
      <c r="L80" s="23"/>
    </row>
    <row r="81" spans="4:12" ht="12.75">
      <c r="D81" s="635"/>
      <c r="E81" s="635"/>
      <c r="F81" s="635"/>
      <c r="G81" s="635"/>
      <c r="H81" s="635"/>
      <c r="I81" s="635"/>
      <c r="J81" s="635"/>
      <c r="K81" s="23"/>
      <c r="L81" s="23"/>
    </row>
    <row r="82" spans="4:12" ht="12.75">
      <c r="D82" s="635"/>
      <c r="E82" s="635"/>
      <c r="F82" s="635"/>
      <c r="G82" s="635"/>
      <c r="H82" s="635"/>
      <c r="I82" s="635"/>
      <c r="J82" s="635"/>
      <c r="K82" s="23"/>
      <c r="L82" s="23"/>
    </row>
    <row r="83" spans="5:12" ht="12.75">
      <c r="E83" s="26"/>
      <c r="F83" s="32"/>
      <c r="G83" s="32"/>
      <c r="K83" s="23"/>
      <c r="L83" s="23"/>
    </row>
    <row r="84" spans="4:12" ht="12.75">
      <c r="D84" s="4" t="s">
        <v>104</v>
      </c>
      <c r="E84" s="110">
        <f>+AVERAGE(F66:F74)</f>
        <v>2.6443319808154673</v>
      </c>
      <c r="F84" s="88" t="s">
        <v>105</v>
      </c>
      <c r="G84" s="88">
        <f>+F75</f>
        <v>2.7849385970245777</v>
      </c>
      <c r="K84" s="23"/>
      <c r="L84" s="23"/>
    </row>
    <row r="85" spans="5:12" ht="12.75">
      <c r="E85" s="26"/>
      <c r="F85" s="32"/>
      <c r="G85" s="32"/>
      <c r="K85" s="23"/>
      <c r="L85" s="23"/>
    </row>
    <row r="86" spans="4:12" ht="12.75">
      <c r="D86" s="4" t="s">
        <v>183</v>
      </c>
      <c r="E86" s="26"/>
      <c r="F86" s="32"/>
      <c r="G86" s="32"/>
      <c r="K86" s="23"/>
      <c r="L86" s="23"/>
    </row>
    <row r="87" spans="4:12" ht="12.75">
      <c r="D87" s="4"/>
      <c r="E87" s="26"/>
      <c r="F87" s="32"/>
      <c r="G87" s="32"/>
      <c r="K87" s="23"/>
      <c r="L87" s="23"/>
    </row>
    <row r="88" spans="4:12" ht="15.75">
      <c r="D88"/>
      <c r="E88" s="43" t="s">
        <v>133</v>
      </c>
      <c r="F88" s="43" t="s">
        <v>134</v>
      </c>
      <c r="G88" s="32"/>
      <c r="K88" s="23"/>
      <c r="L88" s="23"/>
    </row>
    <row r="89" spans="6:12" ht="12.75">
      <c r="F89" s="32"/>
      <c r="G89" s="32"/>
      <c r="K89" s="23"/>
      <c r="L89" s="23"/>
    </row>
    <row r="90" spans="5:12" ht="12.75">
      <c r="E90" s="26"/>
      <c r="F90" s="32"/>
      <c r="G90" s="32"/>
      <c r="K90" s="23"/>
      <c r="L90" s="23"/>
    </row>
    <row r="91" spans="5:12" ht="12.75">
      <c r="E91" s="26"/>
      <c r="F91" s="32"/>
      <c r="G91" s="32"/>
      <c r="K91" s="23"/>
      <c r="L91" s="23"/>
    </row>
    <row r="92" spans="4:12" ht="12.75">
      <c r="D92" s="4" t="s">
        <v>135</v>
      </c>
      <c r="E92" s="26"/>
      <c r="F92" s="32"/>
      <c r="G92" s="32"/>
      <c r="K92" s="23"/>
      <c r="L92" s="23"/>
    </row>
    <row r="93" spans="4:12" ht="12.75">
      <c r="D93" s="5"/>
      <c r="E93" s="111"/>
      <c r="F93" s="112"/>
      <c r="G93" s="112"/>
      <c r="K93" s="23"/>
      <c r="L93" s="23"/>
    </row>
    <row r="94" spans="4:12" ht="12.75">
      <c r="D94" s="5"/>
      <c r="E94" s="111"/>
      <c r="F94" s="112"/>
      <c r="G94" s="112"/>
      <c r="K94" s="23"/>
      <c r="L94" s="23"/>
    </row>
    <row r="95" spans="4:12" ht="12.75">
      <c r="D95" s="118" t="s">
        <v>184</v>
      </c>
      <c r="E95" s="34"/>
      <c r="F95" s="34"/>
      <c r="G95" s="34"/>
      <c r="K95" s="23"/>
      <c r="L95" s="23"/>
    </row>
    <row r="96" spans="4:12" ht="13.5" thickBot="1">
      <c r="D96"/>
      <c r="E96" s="114"/>
      <c r="F96" s="114"/>
      <c r="G96" s="114"/>
      <c r="H96" s="47"/>
      <c r="K96" s="23"/>
      <c r="L96" s="23"/>
    </row>
    <row r="97" spans="4:12" ht="15" thickBot="1">
      <c r="D97" s="420" t="s">
        <v>179</v>
      </c>
      <c r="E97" s="420" t="s">
        <v>176</v>
      </c>
      <c r="F97" s="420" t="s">
        <v>332</v>
      </c>
      <c r="G97" s="420" t="s">
        <v>333</v>
      </c>
      <c r="H97" s="326" t="s">
        <v>116</v>
      </c>
      <c r="K97" s="23"/>
      <c r="L97" s="23"/>
    </row>
    <row r="98" spans="4:12" ht="12.75">
      <c r="D98" s="257" t="s">
        <v>73</v>
      </c>
      <c r="E98" s="424">
        <f aca="true" t="shared" si="1" ref="E98:E105">F36</f>
        <v>30.1</v>
      </c>
      <c r="F98" s="424">
        <f aca="true" t="shared" si="2" ref="F98:F105">E98*G36/100</f>
        <v>35.57519</v>
      </c>
      <c r="G98" s="424">
        <f aca="true" t="shared" si="3" ref="G98:G105">E98*H36/100</f>
        <v>36.58053</v>
      </c>
      <c r="H98" s="257"/>
      <c r="L98" s="23"/>
    </row>
    <row r="99" spans="4:12" ht="12.75">
      <c r="D99" s="256" t="s">
        <v>331</v>
      </c>
      <c r="E99" s="423">
        <f t="shared" si="1"/>
        <v>5.16</v>
      </c>
      <c r="F99" s="423">
        <f t="shared" si="2"/>
        <v>5.163612</v>
      </c>
      <c r="G99" s="423">
        <f t="shared" si="3"/>
        <v>5.236368</v>
      </c>
      <c r="H99" s="256"/>
      <c r="L99" s="23"/>
    </row>
    <row r="100" spans="4:12" ht="12.75">
      <c r="D100" s="257" t="s">
        <v>74</v>
      </c>
      <c r="E100" s="424">
        <f t="shared" si="1"/>
        <v>2.43</v>
      </c>
      <c r="F100" s="424">
        <f t="shared" si="2"/>
        <v>2.9660580000000003</v>
      </c>
      <c r="G100" s="424">
        <f t="shared" si="3"/>
        <v>3.081483</v>
      </c>
      <c r="H100" s="257"/>
      <c r="L100" s="23"/>
    </row>
    <row r="101" spans="4:12" ht="12.75">
      <c r="D101" s="256" t="s">
        <v>75</v>
      </c>
      <c r="E101" s="423">
        <f t="shared" si="1"/>
        <v>5.73</v>
      </c>
      <c r="F101" s="423">
        <f t="shared" si="2"/>
        <v>7.216935000000001</v>
      </c>
      <c r="G101" s="423">
        <f t="shared" si="3"/>
        <v>7.507446000000001</v>
      </c>
      <c r="H101" s="256"/>
      <c r="L101" s="23"/>
    </row>
    <row r="102" spans="4:12" ht="12.75">
      <c r="D102" s="257" t="s">
        <v>231</v>
      </c>
      <c r="E102" s="424">
        <f t="shared" si="1"/>
        <v>3.1</v>
      </c>
      <c r="F102" s="424">
        <f t="shared" si="2"/>
        <v>3.15115</v>
      </c>
      <c r="G102" s="424">
        <f t="shared" si="3"/>
        <v>3.21346</v>
      </c>
      <c r="H102" s="257"/>
      <c r="L102" s="23"/>
    </row>
    <row r="103" spans="4:12" ht="12.75">
      <c r="D103" s="256" t="s">
        <v>330</v>
      </c>
      <c r="E103" s="423">
        <f t="shared" si="1"/>
        <v>15.19</v>
      </c>
      <c r="F103" s="423">
        <f t="shared" si="2"/>
        <v>16.532796</v>
      </c>
      <c r="G103" s="423">
        <f t="shared" si="3"/>
        <v>16.953559</v>
      </c>
      <c r="H103" s="256"/>
      <c r="L103" s="23"/>
    </row>
    <row r="104" spans="4:12" ht="12.75">
      <c r="D104" s="257" t="s">
        <v>233</v>
      </c>
      <c r="E104" s="424">
        <f t="shared" si="1"/>
        <v>3.72</v>
      </c>
      <c r="F104" s="424">
        <f t="shared" si="2"/>
        <v>4.00086</v>
      </c>
      <c r="G104" s="424">
        <f t="shared" si="3"/>
        <v>4.10502</v>
      </c>
      <c r="H104" s="257"/>
      <c r="L104" s="23"/>
    </row>
    <row r="105" spans="4:12" ht="12.75">
      <c r="D105" s="256" t="s">
        <v>234</v>
      </c>
      <c r="E105" s="423">
        <f t="shared" si="1"/>
        <v>6.35</v>
      </c>
      <c r="F105" s="423">
        <f t="shared" si="2"/>
        <v>7.111364999999999</v>
      </c>
      <c r="G105" s="423">
        <f t="shared" si="3"/>
        <v>7.211695</v>
      </c>
      <c r="H105" s="256"/>
      <c r="L105" s="23"/>
    </row>
    <row r="106" spans="4:12" ht="13.5" thickBot="1">
      <c r="D106" s="425" t="s">
        <v>38</v>
      </c>
      <c r="E106" s="422">
        <f>SUM(E98:E105)/100</f>
        <v>0.7178</v>
      </c>
      <c r="F106" s="422">
        <f>SUM(F98:F105)</f>
        <v>81.71796599999999</v>
      </c>
      <c r="G106" s="422">
        <f>SUM(G98:G105)</f>
        <v>83.889561</v>
      </c>
      <c r="H106" s="425"/>
      <c r="L106" s="23"/>
    </row>
    <row r="107" spans="4:8" ht="13.5" thickBot="1">
      <c r="D107" s="183" t="s">
        <v>106</v>
      </c>
      <c r="E107" s="184"/>
      <c r="F107" s="421">
        <f>F106/$E$106</f>
        <v>113.84503482864307</v>
      </c>
      <c r="G107" s="421">
        <f>G106/$E$106</f>
        <v>116.87038311507384</v>
      </c>
      <c r="H107" s="402">
        <f>$G$107/F107-1</f>
        <v>0.02657426642263716</v>
      </c>
    </row>
    <row r="109" spans="4:6" ht="12.75">
      <c r="D109" s="4" t="s">
        <v>178</v>
      </c>
      <c r="F109"/>
    </row>
    <row r="110" ht="12.75"/>
    <row r="111" ht="12.75"/>
    <row r="112" ht="12.75"/>
    <row r="113" ht="12.75"/>
    <row r="115" ht="12.75">
      <c r="D115" s="4" t="s">
        <v>180</v>
      </c>
    </row>
    <row r="119" spans="4:6" ht="13.5" thickBot="1">
      <c r="D119" s="5"/>
      <c r="E119" s="47"/>
      <c r="F119" s="47"/>
    </row>
    <row r="120" spans="4:6" ht="14.25">
      <c r="D120" s="5"/>
      <c r="E120" s="391" t="s">
        <v>334</v>
      </c>
      <c r="F120" s="411">
        <f>G44</f>
        <v>113.733495</v>
      </c>
    </row>
    <row r="121" spans="4:6" ht="15" thickBot="1">
      <c r="D121" s="5"/>
      <c r="E121" s="419" t="s">
        <v>413</v>
      </c>
      <c r="F121" s="418">
        <f>H44</f>
        <v>116.90090300000001</v>
      </c>
    </row>
    <row r="122" spans="4:6" ht="13.5" thickBot="1">
      <c r="D122" s="5"/>
      <c r="E122" s="48"/>
      <c r="F122" s="116"/>
    </row>
    <row r="123" spans="4:6" ht="14.25">
      <c r="D123" s="5"/>
      <c r="E123" s="391" t="s">
        <v>335</v>
      </c>
      <c r="F123" s="413">
        <f>$F$35*$G$35/100</f>
        <v>32.015529</v>
      </c>
    </row>
    <row r="124" spans="4:6" ht="15" thickBot="1">
      <c r="D124" s="5"/>
      <c r="E124" s="419" t="s">
        <v>414</v>
      </c>
      <c r="F124" s="417">
        <f>+F35*H35/100</f>
        <v>33.011342</v>
      </c>
    </row>
    <row r="125" spans="4:6" ht="13.5" thickBot="1">
      <c r="D125" s="5"/>
      <c r="E125" s="48"/>
      <c r="F125" s="117"/>
    </row>
    <row r="126" spans="4:6" ht="15" thickBot="1">
      <c r="D126" s="5"/>
      <c r="E126" s="415" t="s">
        <v>181</v>
      </c>
      <c r="F126" s="412">
        <f>1-F35/100</f>
        <v>0.7179</v>
      </c>
    </row>
    <row r="127" spans="4:6" ht="13.5" thickBot="1">
      <c r="D127" s="5"/>
      <c r="E127" s="48"/>
      <c r="F127" s="117"/>
    </row>
    <row r="128" spans="4:6" ht="14.25">
      <c r="D128" s="5"/>
      <c r="E128" s="391" t="s">
        <v>336</v>
      </c>
      <c r="F128" s="413">
        <f>+(F120-F123)/(F126)</f>
        <v>113.82917676556625</v>
      </c>
    </row>
    <row r="129" spans="4:8" ht="15" thickBot="1">
      <c r="D129" s="5"/>
      <c r="E129" s="419" t="s">
        <v>415</v>
      </c>
      <c r="F129" s="416">
        <f>(F121-F124)/(F126)</f>
        <v>116.85410363560386</v>
      </c>
      <c r="H129" s="32"/>
    </row>
    <row r="130" spans="4:14" ht="13.5" thickBot="1">
      <c r="D130" s="5"/>
      <c r="N130" s="25"/>
    </row>
    <row r="131" spans="4:14" ht="13.5" thickBot="1">
      <c r="D131" s="5"/>
      <c r="E131" s="415" t="s">
        <v>116</v>
      </c>
      <c r="F131" s="414">
        <f>(F129/F128-1)*100</f>
        <v>2.657426642263716</v>
      </c>
      <c r="N131" s="25"/>
    </row>
    <row r="132" spans="6:13" ht="12.75">
      <c r="F132" s="53"/>
      <c r="G132" s="53"/>
      <c r="K132" s="32"/>
      <c r="L132" s="32"/>
      <c r="M132" s="25"/>
    </row>
    <row r="133" spans="6:13" ht="12.75">
      <c r="F133" s="53"/>
      <c r="G133" s="53"/>
      <c r="K133" s="32"/>
      <c r="L133" s="32"/>
      <c r="M133" s="25"/>
    </row>
    <row r="134" spans="6:13" ht="12.75">
      <c r="F134" s="53"/>
      <c r="G134" s="53"/>
      <c r="K134" s="32"/>
      <c r="L134" s="32"/>
      <c r="M134" s="25"/>
    </row>
    <row r="135" spans="6:13" ht="12.75">
      <c r="F135" s="53"/>
      <c r="G135" s="53"/>
      <c r="K135" s="32"/>
      <c r="L135" s="32"/>
      <c r="M135" s="25"/>
    </row>
    <row r="136" spans="6:13" ht="12.75">
      <c r="F136" s="53"/>
      <c r="G136" s="53"/>
      <c r="K136" s="32"/>
      <c r="L136" s="32"/>
      <c r="M136" s="25"/>
    </row>
    <row r="137" spans="6:13" ht="12.75">
      <c r="F137" s="53"/>
      <c r="G137" s="53"/>
      <c r="K137" s="32"/>
      <c r="L137" s="32"/>
      <c r="M137" s="25"/>
    </row>
    <row r="138" spans="6:13" ht="12.75">
      <c r="F138" s="53"/>
      <c r="G138" s="53"/>
      <c r="K138" s="32"/>
      <c r="L138" s="32"/>
      <c r="M138" s="25"/>
    </row>
    <row r="139" spans="6:13" ht="12.75">
      <c r="F139" s="53"/>
      <c r="G139" s="53"/>
      <c r="K139" s="32"/>
      <c r="L139" s="32"/>
      <c r="M139" s="25"/>
    </row>
    <row r="140" spans="4:13" ht="12.75">
      <c r="D140" s="4" t="s">
        <v>357</v>
      </c>
      <c r="F140" s="53"/>
      <c r="G140" s="53"/>
      <c r="K140" s="32"/>
      <c r="L140" s="32"/>
      <c r="M140" s="25"/>
    </row>
    <row r="141" spans="4:13" ht="12.75">
      <c r="D141" s="4"/>
      <c r="E141" s="88"/>
      <c r="F141" s="88"/>
      <c r="K141" s="32"/>
      <c r="L141" s="32"/>
      <c r="M141" s="25"/>
    </row>
    <row r="142" spans="6:13" ht="12.75">
      <c r="F142" s="53"/>
      <c r="G142" s="53"/>
      <c r="K142" s="32"/>
      <c r="L142" s="32"/>
      <c r="M142" s="25"/>
    </row>
    <row r="143" spans="2:10" ht="15.75">
      <c r="B143" s="628" t="s">
        <v>267</v>
      </c>
      <c r="C143" s="628"/>
      <c r="D143" s="628"/>
      <c r="E143" s="628"/>
      <c r="F143" s="627" t="s">
        <v>150</v>
      </c>
      <c r="G143" s="627"/>
      <c r="H143" s="627"/>
      <c r="I143" s="627"/>
      <c r="J143" s="627"/>
    </row>
  </sheetData>
  <sheetProtection password="E892" sheet="1" formatCells="0" formatColumns="0" formatRows="0" insertColumns="0" insertRows="0" insertHyperlinks="0" deleteColumns="0" deleteRows="0" sort="0" autoFilter="0" pivotTables="0"/>
  <mergeCells count="17">
    <mergeCell ref="B4:D4"/>
    <mergeCell ref="I4:J4"/>
    <mergeCell ref="C26:J27"/>
    <mergeCell ref="F143:J143"/>
    <mergeCell ref="B143:E143"/>
    <mergeCell ref="F32:F33"/>
    <mergeCell ref="E63:E64"/>
    <mergeCell ref="D78:J82"/>
    <mergeCell ref="G32:H32"/>
    <mergeCell ref="F21:J21"/>
    <mergeCell ref="B6:E6"/>
    <mergeCell ref="C13:I14"/>
    <mergeCell ref="C15:I16"/>
    <mergeCell ref="C17:I18"/>
    <mergeCell ref="D32:D33"/>
    <mergeCell ref="D29:H29"/>
    <mergeCell ref="D30:H30"/>
  </mergeCells>
  <hyperlinks>
    <hyperlink ref="I4" location="Índice!E7" display="Volver al Índice"/>
    <hyperlink ref="I4:J4" location="Índice!B6" display="Volver al índice"/>
    <hyperlink ref="B4" location="Ejercicios!B6" display="Volver a ejercicios"/>
  </hyperlinks>
  <printOptions horizontalCentered="1" verticalCentered="1"/>
  <pageMargins left="0.75" right="0.75" top="1" bottom="1" header="0.5" footer="0.5"/>
  <pageSetup fitToHeight="0" fitToWidth="1" horizontalDpi="600" verticalDpi="600" orientation="portrait" scale="67" r:id="rId11"/>
  <headerFooter alignWithMargins="0">
    <oddFooter>&amp;R&amp;A</oddFooter>
  </headerFooter>
  <rowBreaks count="1" manualBreakCount="1">
    <brk id="90" max="10" man="1"/>
  </rowBreaks>
  <drawing r:id="rId10"/>
  <legacyDrawing r:id="rId9"/>
  <oleObjects>
    <oleObject progId="Equation.3" shapeId="6501445" r:id="rId1"/>
    <oleObject progId="Equation.3" shapeId="6514222" r:id="rId2"/>
    <oleObject progId="Equation.3" shapeId="6514657" r:id="rId3"/>
    <oleObject progId="Equation.3" shapeId="6514658" r:id="rId4"/>
    <oleObject progId="Equation.3" shapeId="4151886" r:id="rId5"/>
    <oleObject progId="Equation.3" shapeId="4155731" r:id="rId6"/>
    <oleObject progId="Equation.3" shapeId="4156107" r:id="rId7"/>
    <oleObject progId="Equation.3" shapeId="4623196" r:id="rId8"/>
  </oleObjects>
</worksheet>
</file>

<file path=xl/worksheets/sheet13.xml><?xml version="1.0" encoding="utf-8"?>
<worksheet xmlns="http://schemas.openxmlformats.org/spreadsheetml/2006/main" xmlns:r="http://schemas.openxmlformats.org/officeDocument/2006/relationships">
  <dimension ref="B2:M40"/>
  <sheetViews>
    <sheetView showGridLines="0" zoomScaleSheetLayoutView="80" zoomScalePageLayoutView="0" workbookViewId="0" topLeftCell="A1">
      <selection activeCell="A1" sqref="A1"/>
    </sheetView>
  </sheetViews>
  <sheetFormatPr defaultColWidth="11.57421875" defaultRowHeight="12.75"/>
  <cols>
    <col min="1" max="1" width="9.140625" style="0" customWidth="1"/>
    <col min="2" max="2" width="6.8515625" style="0" customWidth="1"/>
    <col min="3" max="3" width="29.7109375" style="0" customWidth="1"/>
    <col min="4" max="4" width="13.421875" style="0" customWidth="1"/>
    <col min="5" max="10" width="11.57421875" style="0" customWidth="1"/>
    <col min="11" max="11" width="8.7109375" style="0" customWidth="1"/>
  </cols>
  <sheetData>
    <row r="2" spans="2:10" s="365" customFormat="1" ht="12.75">
      <c r="B2" s="315"/>
      <c r="C2" s="315"/>
      <c r="D2" s="315"/>
      <c r="E2" s="315"/>
      <c r="F2" s="618" t="s">
        <v>149</v>
      </c>
      <c r="G2" s="618"/>
      <c r="H2" s="618"/>
      <c r="I2" s="618"/>
      <c r="J2" s="618"/>
    </row>
    <row r="3" spans="2:10" s="365" customFormat="1" ht="12.75">
      <c r="B3" s="315"/>
      <c r="C3" s="315"/>
      <c r="D3" s="315"/>
      <c r="E3" s="315"/>
      <c r="F3" s="315"/>
      <c r="G3" s="315"/>
      <c r="H3" s="282"/>
      <c r="I3" s="282"/>
      <c r="J3" s="282"/>
    </row>
    <row r="4" spans="2:10" s="365" customFormat="1" ht="12.75">
      <c r="B4" s="443" t="s">
        <v>205</v>
      </c>
      <c r="C4" s="443"/>
      <c r="D4" s="443"/>
      <c r="E4" s="443"/>
      <c r="F4" s="315"/>
      <c r="G4" s="315"/>
      <c r="H4" s="282"/>
      <c r="I4" s="282"/>
      <c r="J4" s="442" t="s">
        <v>148</v>
      </c>
    </row>
    <row r="5" spans="2:8" ht="12.75">
      <c r="B5" s="60"/>
      <c r="C5" s="60"/>
      <c r="D5" s="60"/>
      <c r="E5" s="60"/>
      <c r="F5" s="60"/>
      <c r="G5" s="60"/>
      <c r="H5" s="60"/>
    </row>
    <row r="6" spans="2:11" ht="18.75">
      <c r="B6" s="619" t="s">
        <v>410</v>
      </c>
      <c r="C6" s="619"/>
      <c r="D6" s="619"/>
      <c r="E6" s="619"/>
      <c r="F6" s="380"/>
      <c r="G6" s="380"/>
      <c r="H6" s="380"/>
      <c r="I6" s="380"/>
      <c r="J6" s="380"/>
      <c r="K6" s="379"/>
    </row>
    <row r="7" spans="2:8" ht="12.75">
      <c r="B7" s="60"/>
      <c r="C7" s="60"/>
      <c r="D7" s="60"/>
      <c r="E7" s="60"/>
      <c r="F7" s="60"/>
      <c r="G7" s="60"/>
      <c r="H7" s="60"/>
    </row>
    <row r="8" spans="2:13" ht="12.75" customHeight="1">
      <c r="B8" s="211">
        <v>5.11</v>
      </c>
      <c r="C8" s="596" t="s">
        <v>242</v>
      </c>
      <c r="D8" s="596"/>
      <c r="E8" s="596"/>
      <c r="F8" s="596"/>
      <c r="G8" s="596"/>
      <c r="H8" s="596"/>
      <c r="I8" s="596"/>
      <c r="J8" s="596"/>
      <c r="K8" s="399"/>
      <c r="L8" s="399"/>
      <c r="M8" s="399"/>
    </row>
    <row r="9" spans="2:13" ht="12.75">
      <c r="B9" s="60"/>
      <c r="C9" s="596"/>
      <c r="D9" s="596"/>
      <c r="E9" s="596"/>
      <c r="F9" s="596"/>
      <c r="G9" s="596"/>
      <c r="H9" s="596"/>
      <c r="I9" s="596"/>
      <c r="J9" s="596"/>
      <c r="K9" s="399"/>
      <c r="L9" s="399"/>
      <c r="M9" s="399"/>
    </row>
    <row r="10" spans="2:10" ht="12.75">
      <c r="B10" s="60"/>
      <c r="C10" s="596"/>
      <c r="D10" s="596"/>
      <c r="E10" s="596"/>
      <c r="F10" s="596"/>
      <c r="G10" s="596"/>
      <c r="H10" s="596"/>
      <c r="I10" s="596"/>
      <c r="J10" s="596"/>
    </row>
    <row r="11" spans="2:11" ht="18.75">
      <c r="B11" s="380"/>
      <c r="C11" s="380"/>
      <c r="D11" s="380"/>
      <c r="E11" s="380"/>
      <c r="F11" s="619" t="s">
        <v>411</v>
      </c>
      <c r="G11" s="619"/>
      <c r="H11" s="619"/>
      <c r="I11" s="619"/>
      <c r="J11" s="619"/>
      <c r="K11" s="398"/>
    </row>
    <row r="13" spans="2:3" ht="12.75">
      <c r="B13" s="4"/>
      <c r="C13" s="4" t="s">
        <v>185</v>
      </c>
    </row>
    <row r="15" spans="3:6" ht="13.5" thickBot="1">
      <c r="C15" s="119"/>
      <c r="D15" s="119"/>
      <c r="E15" s="119"/>
      <c r="F15" s="119"/>
    </row>
    <row r="16" spans="3:6" ht="13.5" thickBot="1">
      <c r="C16" s="592" t="s">
        <v>179</v>
      </c>
      <c r="D16" s="592" t="s">
        <v>177</v>
      </c>
      <c r="E16" s="606" t="s">
        <v>71</v>
      </c>
      <c r="F16" s="606"/>
    </row>
    <row r="17" spans="3:6" ht="13.5" thickBot="1">
      <c r="C17" s="642"/>
      <c r="D17" s="642"/>
      <c r="E17" s="349">
        <v>2013</v>
      </c>
      <c r="F17" s="349">
        <v>2014</v>
      </c>
    </row>
    <row r="18" spans="3:6" ht="12.75">
      <c r="C18" s="20" t="s">
        <v>72</v>
      </c>
      <c r="D18" s="408">
        <v>28.21</v>
      </c>
      <c r="E18" s="407">
        <v>113.49</v>
      </c>
      <c r="F18" s="407">
        <v>117.02</v>
      </c>
    </row>
    <row r="19" spans="3:6" ht="12.75">
      <c r="C19" s="391" t="s">
        <v>73</v>
      </c>
      <c r="D19" s="410">
        <v>30.1</v>
      </c>
      <c r="E19" s="409">
        <v>118.19</v>
      </c>
      <c r="F19" s="409">
        <v>121.53</v>
      </c>
    </row>
    <row r="20" spans="3:6" ht="12.75">
      <c r="C20" s="20" t="s">
        <v>111</v>
      </c>
      <c r="D20" s="408">
        <v>5.16</v>
      </c>
      <c r="E20" s="407">
        <v>100.07</v>
      </c>
      <c r="F20" s="407">
        <v>101.48</v>
      </c>
    </row>
    <row r="21" spans="3:6" ht="12.75">
      <c r="C21" s="391" t="s">
        <v>74</v>
      </c>
      <c r="D21" s="410">
        <v>2.43</v>
      </c>
      <c r="E21" s="409">
        <v>122.06</v>
      </c>
      <c r="F21" s="409">
        <v>126.81</v>
      </c>
    </row>
    <row r="22" spans="3:6" ht="12.75">
      <c r="C22" s="20" t="s">
        <v>75</v>
      </c>
      <c r="D22" s="408">
        <v>5.73</v>
      </c>
      <c r="E22" s="407">
        <v>125.95</v>
      </c>
      <c r="F22" s="407">
        <v>131.02</v>
      </c>
    </row>
    <row r="23" spans="3:6" ht="12.75">
      <c r="C23" s="391" t="s">
        <v>231</v>
      </c>
      <c r="D23" s="410">
        <v>3.1</v>
      </c>
      <c r="E23" s="409">
        <v>101.65</v>
      </c>
      <c r="F23" s="409">
        <v>103.66</v>
      </c>
    </row>
    <row r="24" spans="3:6" ht="12.75">
      <c r="C24" s="20" t="s">
        <v>232</v>
      </c>
      <c r="D24" s="408">
        <v>15.19</v>
      </c>
      <c r="E24" s="407">
        <v>108.84</v>
      </c>
      <c r="F24" s="407">
        <v>111.61</v>
      </c>
    </row>
    <row r="25" spans="3:6" ht="12.75">
      <c r="C25" s="391" t="s">
        <v>233</v>
      </c>
      <c r="D25" s="410">
        <v>3.72</v>
      </c>
      <c r="E25" s="409">
        <v>107.55</v>
      </c>
      <c r="F25" s="409">
        <v>110.35</v>
      </c>
    </row>
    <row r="26" spans="3:6" ht="12.75">
      <c r="C26" s="20" t="s">
        <v>234</v>
      </c>
      <c r="D26" s="408">
        <v>6.35</v>
      </c>
      <c r="E26" s="407">
        <v>111.99</v>
      </c>
      <c r="F26" s="407">
        <v>113.57</v>
      </c>
    </row>
    <row r="27" spans="3:6" ht="13.5" thickBot="1">
      <c r="C27" s="385" t="s">
        <v>38</v>
      </c>
      <c r="D27" s="406">
        <f>SUM(D18:D26)</f>
        <v>99.99</v>
      </c>
      <c r="E27" s="405">
        <f>SUMPRODUCT(D18:D26,E18:E26)/100</f>
        <v>113.733495</v>
      </c>
      <c r="F27" s="405">
        <f>SUMPRODUCT(D18:D26,F18:F26)/100</f>
        <v>116.90090300000001</v>
      </c>
    </row>
    <row r="28" spans="3:6" ht="13.5" thickBot="1">
      <c r="C28" s="404" t="s">
        <v>107</v>
      </c>
      <c r="D28" s="403">
        <f>'Rta_5.10'!E106</f>
        <v>0.7178</v>
      </c>
      <c r="E28" s="444">
        <f>+'Rta_5.10'!F128</f>
        <v>113.82917676556625</v>
      </c>
      <c r="F28" s="444">
        <f>+'Rta_5.10'!F129</f>
        <v>116.85410363560386</v>
      </c>
    </row>
    <row r="29" spans="3:6" ht="12.75">
      <c r="C29" s="91"/>
      <c r="D29" s="91"/>
      <c r="E29" s="91"/>
      <c r="F29" s="91"/>
    </row>
    <row r="30" spans="3:6" ht="12.75">
      <c r="C30" s="4" t="s">
        <v>108</v>
      </c>
      <c r="D30" s="91"/>
      <c r="E30" s="115">
        <f>+E18/E28*100</f>
        <v>99.7020300285007</v>
      </c>
      <c r="F30" s="115">
        <f>+F18/F28*100</f>
        <v>100.14196879633211</v>
      </c>
    </row>
    <row r="31" spans="3:6" ht="12.75">
      <c r="C31" s="4" t="s">
        <v>358</v>
      </c>
      <c r="D31" s="91"/>
      <c r="E31" s="91"/>
      <c r="F31" s="115">
        <f>((F30/E30)-1)*100</f>
        <v>0.44125357097106743</v>
      </c>
    </row>
    <row r="33" spans="3:10" ht="12.75">
      <c r="C33" s="581" t="s">
        <v>337</v>
      </c>
      <c r="D33" s="629"/>
      <c r="E33" s="629"/>
      <c r="F33" s="629"/>
      <c r="G33" s="629"/>
      <c r="H33" s="629"/>
      <c r="I33" s="629"/>
      <c r="J33" s="629"/>
    </row>
    <row r="34" spans="3:10" ht="12.75">
      <c r="C34" s="581"/>
      <c r="D34" s="629"/>
      <c r="E34" s="629"/>
      <c r="F34" s="629"/>
      <c r="G34" s="629"/>
      <c r="H34" s="629"/>
      <c r="I34" s="629"/>
      <c r="J34" s="629"/>
    </row>
    <row r="35" spans="3:10" ht="12.75">
      <c r="C35" s="581"/>
      <c r="D35" s="629"/>
      <c r="E35" s="629"/>
      <c r="F35" s="629"/>
      <c r="G35" s="629"/>
      <c r="H35" s="629"/>
      <c r="I35" s="629"/>
      <c r="J35" s="629"/>
    </row>
    <row r="36" spans="3:10" ht="12.75">
      <c r="C36" s="629"/>
      <c r="D36" s="629"/>
      <c r="E36" s="629"/>
      <c r="F36" s="629"/>
      <c r="G36" s="629"/>
      <c r="H36" s="629"/>
      <c r="I36" s="629"/>
      <c r="J36" s="629"/>
    </row>
    <row r="37" spans="3:10" ht="12.75">
      <c r="C37" s="635"/>
      <c r="D37" s="635"/>
      <c r="E37" s="635"/>
      <c r="F37" s="635"/>
      <c r="G37" s="635"/>
      <c r="H37" s="635"/>
      <c r="I37" s="635"/>
      <c r="J37" s="635"/>
    </row>
    <row r="39" spans="2:10" ht="18.75">
      <c r="B39" s="634" t="s">
        <v>267</v>
      </c>
      <c r="C39" s="634"/>
      <c r="D39" s="634"/>
      <c r="E39" s="634"/>
      <c r="F39" s="619" t="s">
        <v>150</v>
      </c>
      <c r="G39" s="619"/>
      <c r="H39" s="619"/>
      <c r="I39" s="619"/>
      <c r="J39" s="619"/>
    </row>
    <row r="40" spans="2:10" ht="15.75">
      <c r="B40" s="640"/>
      <c r="C40" s="640"/>
      <c r="D40" s="445"/>
      <c r="E40" s="445"/>
      <c r="F40" s="445"/>
      <c r="G40" s="641"/>
      <c r="H40" s="641"/>
      <c r="I40" s="641"/>
      <c r="J40" s="641"/>
    </row>
  </sheetData>
  <sheetProtection password="E892" sheet="1" formatCells="0" formatColumns="0" formatRows="0" insertColumns="0" insertRows="0" insertHyperlinks="0" deleteColumns="0" deleteRows="0" sort="0" autoFilter="0" pivotTables="0"/>
  <mergeCells count="12">
    <mergeCell ref="B40:C40"/>
    <mergeCell ref="G40:J40"/>
    <mergeCell ref="C16:C17"/>
    <mergeCell ref="D16:D17"/>
    <mergeCell ref="C33:J37"/>
    <mergeCell ref="F11:J11"/>
    <mergeCell ref="B6:E6"/>
    <mergeCell ref="F39:J39"/>
    <mergeCell ref="B39:E39"/>
    <mergeCell ref="F2:J2"/>
    <mergeCell ref="C8:J10"/>
    <mergeCell ref="E16:F16"/>
  </mergeCells>
  <hyperlinks>
    <hyperlink ref="J4" location="Índice!B6" display="Volver al índice"/>
    <hyperlink ref="B4" location="Ejercicios!B6" display="Volver a ejercicios"/>
  </hyperlinks>
  <printOptions horizontalCentered="1" verticalCentered="1"/>
  <pageMargins left="0.75" right="0.75" top="1" bottom="1" header="0.5" footer="0.5"/>
  <pageSetup horizontalDpi="600" verticalDpi="600" orientation="portrait" scale="64" r:id="rId1"/>
  <headerFooter alignWithMargins="0">
    <oddFooter>&amp;R&amp;A</oddFooter>
  </headerFooter>
  <ignoredErrors>
    <ignoredError sqref="E27:F27" formulaRange="1"/>
  </ignoredErrors>
</worksheet>
</file>

<file path=xl/worksheets/sheet14.xml><?xml version="1.0" encoding="utf-8"?>
<worksheet xmlns="http://schemas.openxmlformats.org/spreadsheetml/2006/main" xmlns:r="http://schemas.openxmlformats.org/officeDocument/2006/relationships">
  <dimension ref="B2:M27"/>
  <sheetViews>
    <sheetView showGridLines="0" zoomScaleSheetLayoutView="100" zoomScalePageLayoutView="0" workbookViewId="0" topLeftCell="A1">
      <selection activeCell="A1" sqref="A1"/>
    </sheetView>
  </sheetViews>
  <sheetFormatPr defaultColWidth="9.140625" defaultRowHeight="12.75"/>
  <cols>
    <col min="1" max="1" width="9.140625" style="0" customWidth="1"/>
    <col min="2" max="2" width="7.140625" style="0" customWidth="1"/>
    <col min="3" max="10" width="11.421875" style="0" customWidth="1"/>
    <col min="11" max="11" width="8.7109375" style="0" customWidth="1"/>
  </cols>
  <sheetData>
    <row r="2" spans="2:10" s="365" customFormat="1" ht="12.75">
      <c r="B2" s="315"/>
      <c r="C2" s="315"/>
      <c r="D2" s="315"/>
      <c r="E2" s="315"/>
      <c r="F2" s="618" t="s">
        <v>149</v>
      </c>
      <c r="G2" s="618"/>
      <c r="H2" s="618"/>
      <c r="I2" s="618"/>
      <c r="J2" s="618"/>
    </row>
    <row r="3" spans="2:10" s="365" customFormat="1" ht="12.75">
      <c r="B3" s="315"/>
      <c r="C3" s="315"/>
      <c r="D3" s="315"/>
      <c r="E3" s="315"/>
      <c r="F3" s="315"/>
      <c r="G3" s="315"/>
      <c r="H3" s="366"/>
      <c r="I3" s="366"/>
      <c r="J3" s="366"/>
    </row>
    <row r="4" spans="2:10" s="365" customFormat="1" ht="12.75">
      <c r="B4" s="443" t="s">
        <v>205</v>
      </c>
      <c r="C4" s="443"/>
      <c r="D4" s="443"/>
      <c r="E4" s="443"/>
      <c r="F4" s="315"/>
      <c r="G4" s="315"/>
      <c r="H4" s="366"/>
      <c r="I4" s="366"/>
      <c r="J4" s="442" t="s">
        <v>148</v>
      </c>
    </row>
    <row r="5" spans="2:8" ht="12.75">
      <c r="B5" s="60"/>
      <c r="C5" s="60"/>
      <c r="D5" s="60"/>
      <c r="E5" s="60"/>
      <c r="F5" s="60"/>
      <c r="G5" s="60"/>
      <c r="H5" s="60"/>
    </row>
    <row r="6" spans="2:11" ht="18.75">
      <c r="B6" s="619" t="s">
        <v>410</v>
      </c>
      <c r="C6" s="619"/>
      <c r="D6" s="619"/>
      <c r="E6" s="619"/>
      <c r="F6" s="380"/>
      <c r="G6" s="380"/>
      <c r="H6" s="380"/>
      <c r="I6" s="380"/>
      <c r="J6" s="380"/>
      <c r="K6" s="379"/>
    </row>
    <row r="7" spans="2:8" ht="12.75">
      <c r="B7" s="60"/>
      <c r="C7" s="60"/>
      <c r="D7" s="60"/>
      <c r="E7" s="60"/>
      <c r="F7" s="60"/>
      <c r="G7" s="60"/>
      <c r="H7" s="60"/>
    </row>
    <row r="8" spans="2:13" ht="12.75" customHeight="1">
      <c r="B8" s="211">
        <v>5.12</v>
      </c>
      <c r="C8" s="582" t="s">
        <v>243</v>
      </c>
      <c r="D8" s="582"/>
      <c r="E8" s="582"/>
      <c r="F8" s="582"/>
      <c r="G8" s="582"/>
      <c r="H8" s="582"/>
      <c r="I8" s="582"/>
      <c r="J8" s="582"/>
      <c r="K8" s="234"/>
      <c r="L8" s="234"/>
      <c r="M8" s="234"/>
    </row>
    <row r="9" spans="2:13" ht="12.75">
      <c r="B9" s="60"/>
      <c r="C9" s="582"/>
      <c r="D9" s="582"/>
      <c r="E9" s="582"/>
      <c r="F9" s="582"/>
      <c r="G9" s="582"/>
      <c r="H9" s="582"/>
      <c r="I9" s="582"/>
      <c r="J9" s="582"/>
      <c r="K9" s="234"/>
      <c r="L9" s="234"/>
      <c r="M9" s="234"/>
    </row>
    <row r="10" spans="2:13" ht="12.75">
      <c r="B10" s="60"/>
      <c r="C10" s="582"/>
      <c r="D10" s="582"/>
      <c r="E10" s="582"/>
      <c r="F10" s="582"/>
      <c r="G10" s="582"/>
      <c r="H10" s="582"/>
      <c r="I10" s="582"/>
      <c r="J10" s="582"/>
      <c r="K10" s="399"/>
      <c r="L10" s="399"/>
      <c r="M10" s="399"/>
    </row>
    <row r="11" spans="2:10" ht="12.75">
      <c r="B11" s="60"/>
      <c r="C11" s="399"/>
      <c r="D11" s="399"/>
      <c r="E11" s="399"/>
      <c r="F11" s="399"/>
      <c r="G11" s="399"/>
      <c r="H11" s="399"/>
      <c r="I11" s="399"/>
      <c r="J11" s="399"/>
    </row>
    <row r="12" spans="2:11" ht="18.75">
      <c r="B12" s="380"/>
      <c r="C12" s="380"/>
      <c r="D12" s="380"/>
      <c r="E12" s="380"/>
      <c r="F12" s="619" t="s">
        <v>411</v>
      </c>
      <c r="G12" s="619"/>
      <c r="H12" s="619"/>
      <c r="I12" s="619"/>
      <c r="J12" s="619"/>
      <c r="K12" s="398"/>
    </row>
    <row r="14" spans="2:10" ht="12.75">
      <c r="B14" s="4"/>
      <c r="C14" s="76" t="s">
        <v>136</v>
      </c>
      <c r="D14" s="1"/>
      <c r="E14" s="1"/>
      <c r="F14" s="1"/>
      <c r="G14" s="1"/>
      <c r="H14" s="1"/>
      <c r="I14" s="1"/>
      <c r="J14" s="1"/>
    </row>
    <row r="15" spans="2:10" ht="12.75">
      <c r="B15" s="1"/>
      <c r="C15" s="1"/>
      <c r="D15" s="1"/>
      <c r="E15" s="1"/>
      <c r="F15" s="1"/>
      <c r="G15" s="1"/>
      <c r="H15" s="1"/>
      <c r="I15" s="1"/>
      <c r="J15" s="1"/>
    </row>
    <row r="16" spans="2:10" ht="12.75">
      <c r="B16" s="1"/>
      <c r="C16" s="1"/>
      <c r="D16" s="1"/>
      <c r="E16" s="1"/>
      <c r="F16" s="1"/>
      <c r="G16" s="1"/>
      <c r="H16" s="1"/>
      <c r="I16" s="1"/>
      <c r="J16" s="1"/>
    </row>
    <row r="17" spans="2:10" ht="12.75">
      <c r="B17" s="1"/>
      <c r="C17" s="1"/>
      <c r="D17" s="1"/>
      <c r="E17" s="1"/>
      <c r="F17" s="1"/>
      <c r="G17" s="1"/>
      <c r="H17" s="1"/>
      <c r="I17" s="1"/>
      <c r="J17" s="1"/>
    </row>
    <row r="18" spans="2:10" ht="12.75">
      <c r="B18" s="1"/>
      <c r="C18" s="1"/>
      <c r="D18" s="1"/>
      <c r="E18" s="1"/>
      <c r="F18" s="1"/>
      <c r="G18" s="1"/>
      <c r="H18" s="1"/>
      <c r="I18" s="1"/>
      <c r="J18" s="1"/>
    </row>
    <row r="19" spans="2:10" ht="12.75">
      <c r="B19" s="1"/>
      <c r="C19" s="1"/>
      <c r="D19" s="1"/>
      <c r="E19" s="1"/>
      <c r="F19" s="1"/>
      <c r="G19" s="1"/>
      <c r="H19" s="1"/>
      <c r="I19" s="1"/>
      <c r="J19" s="1"/>
    </row>
    <row r="20" spans="2:10" ht="12.75">
      <c r="B20" s="1"/>
      <c r="C20" s="1"/>
      <c r="D20" s="1"/>
      <c r="E20" s="1"/>
      <c r="F20" s="1"/>
      <c r="G20" s="1"/>
      <c r="H20" s="1"/>
      <c r="I20" s="1"/>
      <c r="J20" s="1"/>
    </row>
    <row r="21" spans="2:10" ht="12.75">
      <c r="B21" s="1"/>
      <c r="C21" s="1"/>
      <c r="D21" s="1"/>
      <c r="E21" s="1"/>
      <c r="F21" s="1"/>
      <c r="G21" s="1"/>
      <c r="H21" s="1"/>
      <c r="I21" s="1"/>
      <c r="J21" s="1"/>
    </row>
    <row r="22" spans="2:10" ht="12.75">
      <c r="B22" s="1"/>
      <c r="C22" s="1"/>
      <c r="D22" s="1"/>
      <c r="E22" s="1"/>
      <c r="F22" s="1"/>
      <c r="G22" s="1"/>
      <c r="H22" s="1"/>
      <c r="I22" s="1"/>
      <c r="J22" s="1"/>
    </row>
    <row r="23" spans="2:10" ht="12.75">
      <c r="B23" s="1"/>
      <c r="C23" s="1"/>
      <c r="D23" s="1"/>
      <c r="E23" s="1"/>
      <c r="F23" s="1"/>
      <c r="G23" s="1"/>
      <c r="H23" s="1"/>
      <c r="I23" s="1"/>
      <c r="J23" s="1"/>
    </row>
    <row r="24" spans="2:10" ht="12.75">
      <c r="B24" s="1"/>
      <c r="C24" s="581" t="s">
        <v>375</v>
      </c>
      <c r="D24" s="581"/>
      <c r="E24" s="581"/>
      <c r="F24" s="581"/>
      <c r="G24" s="581"/>
      <c r="H24" s="581"/>
      <c r="I24" s="581"/>
      <c r="J24" s="581"/>
    </row>
    <row r="25" spans="2:10" ht="12.75">
      <c r="B25" s="1"/>
      <c r="C25" s="581"/>
      <c r="D25" s="581"/>
      <c r="E25" s="581"/>
      <c r="F25" s="581"/>
      <c r="G25" s="581"/>
      <c r="H25" s="581"/>
      <c r="I25" s="581"/>
      <c r="J25" s="581"/>
    </row>
    <row r="27" spans="2:10" ht="15.75">
      <c r="B27" s="628" t="s">
        <v>267</v>
      </c>
      <c r="C27" s="628"/>
      <c r="D27" s="628"/>
      <c r="E27" s="628"/>
      <c r="F27" s="627" t="s">
        <v>150</v>
      </c>
      <c r="G27" s="627"/>
      <c r="H27" s="627"/>
      <c r="I27" s="627"/>
      <c r="J27" s="627"/>
    </row>
  </sheetData>
  <sheetProtection password="E892" sheet="1" formatCells="0" formatColumns="0" formatRows="0" insertColumns="0" insertRows="0" insertHyperlinks="0" deleteColumns="0" deleteRows="0" sort="0" autoFilter="0" pivotTables="0"/>
  <mergeCells count="7">
    <mergeCell ref="F2:J2"/>
    <mergeCell ref="B6:E6"/>
    <mergeCell ref="C8:J10"/>
    <mergeCell ref="F12:J12"/>
    <mergeCell ref="B27:E27"/>
    <mergeCell ref="C24:J25"/>
    <mergeCell ref="F27:J27"/>
  </mergeCells>
  <hyperlinks>
    <hyperlink ref="J4" location="Índice!B6" display="Volver al índice"/>
    <hyperlink ref="B4" location="Ejercicios!B6" display="Volver a ejercicios"/>
  </hyperlinks>
  <printOptions horizontalCentered="1" verticalCentered="1"/>
  <pageMargins left="0.75" right="0.75" top="1" bottom="1" header="0.5" footer="0.5"/>
  <pageSetup horizontalDpi="600" verticalDpi="600" orientation="portrait" scale="76" r:id="rId5"/>
  <headerFooter alignWithMargins="0">
    <oddFooter>&amp;R&amp;A</oddFooter>
  </headerFooter>
  <legacyDrawing r:id="rId4"/>
  <oleObjects>
    <oleObject progId="Equation.3" shapeId="6549678" r:id="rId1"/>
    <oleObject progId="Equation.3" shapeId="6550404" r:id="rId2"/>
    <oleObject progId="Equation.3" shapeId="6550787" r:id="rId3"/>
  </oleObjects>
</worksheet>
</file>

<file path=xl/worksheets/sheet15.xml><?xml version="1.0" encoding="utf-8"?>
<worksheet xmlns="http://schemas.openxmlformats.org/spreadsheetml/2006/main" xmlns:r="http://schemas.openxmlformats.org/officeDocument/2006/relationships">
  <sheetPr>
    <pageSetUpPr fitToPage="1"/>
  </sheetPr>
  <dimension ref="B2:R55"/>
  <sheetViews>
    <sheetView showGridLines="0" zoomScaleSheetLayoutView="100" zoomScalePageLayoutView="0" workbookViewId="0" topLeftCell="A1">
      <selection activeCell="A1" sqref="A1"/>
    </sheetView>
  </sheetViews>
  <sheetFormatPr defaultColWidth="9.140625" defaultRowHeight="12.75"/>
  <cols>
    <col min="1" max="1" width="7.140625" style="1" customWidth="1"/>
    <col min="2" max="2" width="6.421875" style="1" customWidth="1"/>
    <col min="3" max="3" width="20.140625" style="1" customWidth="1"/>
    <col min="4" max="4" width="17.28125" style="1" customWidth="1"/>
    <col min="5" max="5" width="11.57421875" style="1" customWidth="1"/>
    <col min="6" max="6" width="2.57421875" style="1" customWidth="1"/>
    <col min="7" max="7" width="11.421875" style="1" customWidth="1"/>
    <col min="8" max="8" width="13.7109375" style="1" customWidth="1"/>
    <col min="9" max="9" width="3.140625" style="1" customWidth="1"/>
    <col min="10" max="10" width="14.57421875" style="1" customWidth="1"/>
    <col min="11" max="11" width="9.7109375" style="1" customWidth="1"/>
    <col min="12" max="12" width="8.7109375" style="1" customWidth="1"/>
    <col min="13" max="13" width="12.421875" style="1" customWidth="1"/>
    <col min="14" max="15" width="12.8515625" style="1" customWidth="1"/>
    <col min="16" max="16" width="15.28125" style="1" customWidth="1"/>
    <col min="17" max="17" width="12.57421875" style="1" customWidth="1"/>
    <col min="18" max="16384" width="9.140625" style="1" customWidth="1"/>
  </cols>
  <sheetData>
    <row r="1" s="365" customFormat="1" ht="12.75"/>
    <row r="2" spans="3:11" s="365" customFormat="1" ht="12.75">
      <c r="C2" s="315"/>
      <c r="D2" s="315"/>
      <c r="E2" s="618" t="s">
        <v>149</v>
      </c>
      <c r="F2" s="618"/>
      <c r="G2" s="618"/>
      <c r="H2" s="618"/>
      <c r="I2" s="618"/>
      <c r="J2" s="618"/>
      <c r="K2" s="618"/>
    </row>
    <row r="3" spans="3:11" s="365" customFormat="1" ht="12.75">
      <c r="C3" s="315"/>
      <c r="D3" s="315"/>
      <c r="E3" s="315"/>
      <c r="F3" s="315"/>
      <c r="G3" s="366"/>
      <c r="H3" s="366"/>
      <c r="I3" s="366"/>
      <c r="J3" s="366"/>
      <c r="K3" s="366"/>
    </row>
    <row r="4" spans="2:11" s="365" customFormat="1" ht="12.75">
      <c r="B4" s="610" t="s">
        <v>205</v>
      </c>
      <c r="C4" s="610"/>
      <c r="D4" s="610"/>
      <c r="E4" s="315"/>
      <c r="F4" s="315"/>
      <c r="G4" s="366"/>
      <c r="H4" s="366"/>
      <c r="I4" s="366"/>
      <c r="J4" s="593" t="s">
        <v>148</v>
      </c>
      <c r="K4" s="593"/>
    </row>
    <row r="5" spans="3:11" s="365" customFormat="1" ht="12.75">
      <c r="C5" s="315"/>
      <c r="D5" s="315"/>
      <c r="E5" s="315"/>
      <c r="F5" s="315"/>
      <c r="G5" s="315"/>
      <c r="H5" s="315"/>
      <c r="I5" s="315"/>
      <c r="J5" s="315"/>
      <c r="K5" s="315"/>
    </row>
    <row r="6" spans="2:11" s="365" customFormat="1" ht="18.75">
      <c r="B6" s="619" t="s">
        <v>410</v>
      </c>
      <c r="C6" s="619"/>
      <c r="D6" s="619"/>
      <c r="E6" s="619"/>
      <c r="F6" s="619"/>
      <c r="G6" s="634"/>
      <c r="H6" s="634"/>
      <c r="I6" s="634"/>
      <c r="J6" s="634"/>
      <c r="K6" s="634"/>
    </row>
    <row r="7" spans="3:11" s="365" customFormat="1" ht="12.75">
      <c r="C7" s="315"/>
      <c r="D7" s="315"/>
      <c r="E7" s="315"/>
      <c r="F7" s="315"/>
      <c r="G7" s="315"/>
      <c r="H7" s="315"/>
      <c r="I7" s="315"/>
      <c r="J7" s="315"/>
      <c r="K7" s="315"/>
    </row>
    <row r="8" spans="2:13" s="365" customFormat="1" ht="12.75" customHeight="1">
      <c r="B8" s="401">
        <v>5.13</v>
      </c>
      <c r="C8" s="596" t="s">
        <v>244</v>
      </c>
      <c r="D8" s="596"/>
      <c r="E8" s="596"/>
      <c r="F8" s="596"/>
      <c r="G8" s="596"/>
      <c r="H8" s="596"/>
      <c r="I8" s="596"/>
      <c r="J8" s="596"/>
      <c r="K8" s="596"/>
      <c r="L8" s="399"/>
      <c r="M8" s="399"/>
    </row>
    <row r="9" spans="3:13" s="365" customFormat="1" ht="12.75">
      <c r="C9" s="596"/>
      <c r="D9" s="596"/>
      <c r="E9" s="596"/>
      <c r="F9" s="596"/>
      <c r="G9" s="596"/>
      <c r="H9" s="596"/>
      <c r="I9" s="596"/>
      <c r="J9" s="596"/>
      <c r="K9" s="596"/>
      <c r="L9" s="399"/>
      <c r="M9" s="399"/>
    </row>
    <row r="10" spans="3:11" s="365" customFormat="1" ht="12.75">
      <c r="C10" s="596"/>
      <c r="D10" s="596"/>
      <c r="E10" s="596"/>
      <c r="F10" s="596"/>
      <c r="G10" s="596"/>
      <c r="H10" s="596"/>
      <c r="I10" s="596"/>
      <c r="J10" s="596"/>
      <c r="K10" s="596"/>
    </row>
    <row r="11" spans="2:11" s="365" customFormat="1" ht="18.75">
      <c r="B11" s="633"/>
      <c r="C11" s="633"/>
      <c r="D11" s="633"/>
      <c r="E11" s="633"/>
      <c r="F11" s="633"/>
      <c r="G11" s="619" t="s">
        <v>411</v>
      </c>
      <c r="H11" s="619"/>
      <c r="I11" s="619"/>
      <c r="J11" s="619"/>
      <c r="K11" s="619"/>
    </row>
    <row r="13" spans="2:10" ht="13.5" thickBot="1">
      <c r="B13" s="4"/>
      <c r="C13" s="51"/>
      <c r="D13" s="51"/>
      <c r="E13" s="51"/>
      <c r="F13" s="51"/>
      <c r="G13" s="51"/>
      <c r="H13" s="51"/>
      <c r="I13" s="51"/>
      <c r="J13" s="51"/>
    </row>
    <row r="14" spans="3:11" ht="12.75">
      <c r="C14" s="599" t="s">
        <v>137</v>
      </c>
      <c r="D14" s="597" t="s">
        <v>61</v>
      </c>
      <c r="E14" s="597"/>
      <c r="F14" s="251"/>
      <c r="G14" s="597" t="s">
        <v>94</v>
      </c>
      <c r="H14" s="597"/>
      <c r="I14" s="246"/>
      <c r="J14" s="251" t="s">
        <v>40</v>
      </c>
      <c r="K14" s="27"/>
    </row>
    <row r="15" spans="3:11" ht="13.5" thickBot="1">
      <c r="C15" s="625"/>
      <c r="D15" s="364">
        <v>2000</v>
      </c>
      <c r="E15" s="364">
        <v>2001</v>
      </c>
      <c r="F15" s="364"/>
      <c r="G15" s="364">
        <v>2000</v>
      </c>
      <c r="H15" s="364">
        <v>2001</v>
      </c>
      <c r="I15" s="253"/>
      <c r="J15" s="364"/>
      <c r="K15" s="6"/>
    </row>
    <row r="16" spans="3:10" ht="6" customHeight="1">
      <c r="C16" s="42"/>
      <c r="D16" s="18"/>
      <c r="E16" s="18"/>
      <c r="F16" s="18"/>
      <c r="G16" s="4"/>
      <c r="H16" s="4"/>
      <c r="I16" s="4"/>
      <c r="J16" s="4"/>
    </row>
    <row r="17" spans="3:11" ht="12.75">
      <c r="C17" s="391" t="s">
        <v>90</v>
      </c>
      <c r="D17" s="446">
        <v>8.7</v>
      </c>
      <c r="E17" s="446">
        <v>7.4</v>
      </c>
      <c r="F17" s="446"/>
      <c r="G17" s="447">
        <v>2229.18</v>
      </c>
      <c r="H17" s="447">
        <v>2291.18</v>
      </c>
      <c r="I17" s="446"/>
      <c r="J17" s="446"/>
      <c r="K17" s="21"/>
    </row>
    <row r="18" spans="3:11" ht="12.75">
      <c r="C18" s="1" t="s">
        <v>91</v>
      </c>
      <c r="D18" s="21">
        <v>3.4</v>
      </c>
      <c r="E18" s="21">
        <v>1.5</v>
      </c>
      <c r="F18" s="21"/>
      <c r="G18" s="21"/>
      <c r="H18" s="21"/>
      <c r="I18" s="21"/>
      <c r="J18" s="21">
        <v>51.3</v>
      </c>
      <c r="K18" s="21"/>
    </row>
    <row r="19" spans="3:11" ht="12.75">
      <c r="C19" s="391" t="s">
        <v>92</v>
      </c>
      <c r="D19" s="446">
        <v>-0.4</v>
      </c>
      <c r="E19" s="446">
        <v>-1.2</v>
      </c>
      <c r="F19" s="446"/>
      <c r="G19" s="446">
        <v>114.9</v>
      </c>
      <c r="H19" s="446">
        <v>131.8</v>
      </c>
      <c r="I19" s="446"/>
      <c r="J19" s="446">
        <v>3</v>
      </c>
      <c r="K19" s="21"/>
    </row>
    <row r="20" spans="3:11" ht="12.75">
      <c r="C20" s="1" t="s">
        <v>93</v>
      </c>
      <c r="D20" s="21">
        <v>13.4</v>
      </c>
      <c r="E20" s="21">
        <v>12.3</v>
      </c>
      <c r="F20" s="21"/>
      <c r="G20" s="21">
        <v>699.75</v>
      </c>
      <c r="H20" s="21">
        <v>763</v>
      </c>
      <c r="I20" s="21"/>
      <c r="J20" s="21">
        <v>10.3</v>
      </c>
      <c r="K20" s="21"/>
    </row>
    <row r="21" spans="3:11" ht="12.75">
      <c r="C21" s="391" t="s">
        <v>95</v>
      </c>
      <c r="D21" s="446">
        <v>3.5</v>
      </c>
      <c r="E21" s="447">
        <v>-1.9</v>
      </c>
      <c r="F21" s="447"/>
      <c r="G21" s="447">
        <v>1.5</v>
      </c>
      <c r="H21" s="447">
        <v>1.59</v>
      </c>
      <c r="I21" s="447"/>
      <c r="J21" s="447">
        <v>1.5</v>
      </c>
      <c r="K21" s="16"/>
    </row>
    <row r="22" spans="3:11" ht="7.5" customHeight="1">
      <c r="C22" s="4"/>
      <c r="D22" s="125"/>
      <c r="E22" s="41"/>
      <c r="F22" s="41"/>
      <c r="G22" s="41"/>
      <c r="H22" s="41"/>
      <c r="I22" s="42"/>
      <c r="J22" s="42"/>
      <c r="K22" s="5"/>
    </row>
    <row r="23" spans="3:11" ht="15.75" customHeight="1">
      <c r="C23" s="646" t="s">
        <v>187</v>
      </c>
      <c r="D23" s="646"/>
      <c r="E23" s="643" t="s">
        <v>188</v>
      </c>
      <c r="F23" s="643"/>
      <c r="G23" s="646" t="s">
        <v>189</v>
      </c>
      <c r="H23" s="646"/>
      <c r="I23" s="646"/>
      <c r="J23" s="646"/>
      <c r="K23" s="30"/>
    </row>
    <row r="24" spans="3:11" ht="11.25" customHeight="1">
      <c r="C24" s="598" t="s">
        <v>190</v>
      </c>
      <c r="D24" s="598"/>
      <c r="E24" s="598"/>
      <c r="F24" s="598"/>
      <c r="G24" s="598"/>
      <c r="H24" s="598"/>
      <c r="I24" s="598"/>
      <c r="J24" s="598"/>
      <c r="K24" s="30"/>
    </row>
    <row r="25" spans="3:11" ht="11.25" customHeight="1">
      <c r="C25" s="30"/>
      <c r="D25" s="30"/>
      <c r="E25" s="30"/>
      <c r="F25" s="30"/>
      <c r="G25" s="30"/>
      <c r="H25" s="30"/>
      <c r="I25" s="30"/>
      <c r="J25" s="30"/>
      <c r="K25" s="30"/>
    </row>
    <row r="26" spans="3:9" ht="12.75">
      <c r="C26" s="4" t="s">
        <v>186</v>
      </c>
      <c r="D26" s="4">
        <f>SUM(J18:J21)/100</f>
        <v>0.6609999999999999</v>
      </c>
      <c r="E26" s="4"/>
      <c r="F26" s="4"/>
      <c r="G26" s="4"/>
      <c r="H26" s="4"/>
      <c r="I26" s="4"/>
    </row>
    <row r="27" ht="12.75">
      <c r="R27" s="29"/>
    </row>
    <row r="28" spans="3:10" ht="13.5" thickBot="1">
      <c r="C28" s="51"/>
      <c r="D28" s="51"/>
      <c r="E28" s="51"/>
      <c r="F28" s="51"/>
      <c r="G28" s="51"/>
      <c r="H28" s="51"/>
      <c r="I28" s="51"/>
      <c r="J28" s="51"/>
    </row>
    <row r="29" spans="3:17" ht="13.5">
      <c r="C29" s="246"/>
      <c r="D29" s="647" t="s">
        <v>96</v>
      </c>
      <c r="E29" s="644" t="s">
        <v>1</v>
      </c>
      <c r="F29" s="450"/>
      <c r="G29" s="644" t="s">
        <v>2</v>
      </c>
      <c r="H29" s="451" t="s">
        <v>3</v>
      </c>
      <c r="I29" s="450"/>
      <c r="J29" s="452"/>
      <c r="L29" s="35"/>
      <c r="N29" s="35"/>
      <c r="O29" s="35"/>
      <c r="P29" s="35"/>
      <c r="Q29" s="35"/>
    </row>
    <row r="30" spans="3:17" ht="13.5">
      <c r="C30" s="357" t="str">
        <f>+C14</f>
        <v>País</v>
      </c>
      <c r="D30" s="647"/>
      <c r="E30" s="645"/>
      <c r="F30" s="450"/>
      <c r="G30" s="645"/>
      <c r="H30" s="451" t="s">
        <v>4</v>
      </c>
      <c r="I30" s="450"/>
      <c r="J30" s="451" t="s">
        <v>5</v>
      </c>
      <c r="L30" s="35"/>
      <c r="N30" s="35"/>
      <c r="O30" s="35"/>
      <c r="P30" s="35"/>
      <c r="Q30" s="35"/>
    </row>
    <row r="31" spans="3:17" ht="15" thickBot="1">
      <c r="C31" s="253"/>
      <c r="D31" s="364" t="s">
        <v>99</v>
      </c>
      <c r="E31" s="364" t="s">
        <v>97</v>
      </c>
      <c r="F31" s="253"/>
      <c r="G31" s="364" t="s">
        <v>97</v>
      </c>
      <c r="H31" s="364" t="s">
        <v>98</v>
      </c>
      <c r="I31" s="253"/>
      <c r="J31" s="253"/>
      <c r="L31" s="35"/>
      <c r="N31" s="35"/>
      <c r="O31" s="35"/>
      <c r="P31" s="35"/>
      <c r="Q31" s="35"/>
    </row>
    <row r="32" spans="3:17" ht="6" customHeight="1">
      <c r="C32" s="42"/>
      <c r="D32" s="18"/>
      <c r="E32" s="18"/>
      <c r="F32" s="18"/>
      <c r="G32" s="4"/>
      <c r="H32" s="4"/>
      <c r="I32" s="4"/>
      <c r="J32" s="4"/>
      <c r="L32" s="35"/>
      <c r="N32" s="35"/>
      <c r="O32" s="35"/>
      <c r="P32" s="35"/>
      <c r="Q32" s="35"/>
    </row>
    <row r="33" spans="3:17" ht="12.75">
      <c r="C33" s="391" t="s">
        <v>90</v>
      </c>
      <c r="D33" s="446"/>
      <c r="E33" s="446"/>
      <c r="F33" s="446"/>
      <c r="G33" s="447">
        <f>+H17/G17</f>
        <v>1.0278129177545106</v>
      </c>
      <c r="H33" s="447"/>
      <c r="I33" s="446"/>
      <c r="J33" s="446"/>
      <c r="L33" s="35"/>
      <c r="N33" s="35"/>
      <c r="O33" s="35"/>
      <c r="P33" s="35"/>
      <c r="Q33" s="35"/>
    </row>
    <row r="34" spans="3:17" ht="12.75">
      <c r="C34" s="1" t="s">
        <v>91</v>
      </c>
      <c r="D34" s="21">
        <f>+J18/100/$D$26</f>
        <v>0.7760968229954616</v>
      </c>
      <c r="E34" s="21">
        <f>100*(1+(E18/100))/100</f>
        <v>1.015</v>
      </c>
      <c r="F34" s="21"/>
      <c r="G34" s="21">
        <v>1</v>
      </c>
      <c r="H34" s="21">
        <f>+$G$33/G34</f>
        <v>1.0278129177545106</v>
      </c>
      <c r="I34" s="21"/>
      <c r="J34" s="21">
        <f>+D34*E34*H34</f>
        <v>0.8096475752045158</v>
      </c>
      <c r="L34" s="35"/>
      <c r="N34" s="35"/>
      <c r="O34" s="35"/>
      <c r="P34" s="35"/>
      <c r="Q34" s="35"/>
    </row>
    <row r="35" spans="3:17" ht="12.75">
      <c r="C35" s="391" t="s">
        <v>92</v>
      </c>
      <c r="D35" s="446">
        <f>+J19/100/$D$26</f>
        <v>0.04538577912254161</v>
      </c>
      <c r="E35" s="446">
        <f>100*(1+(E19/100))/100</f>
        <v>0.988</v>
      </c>
      <c r="F35" s="446"/>
      <c r="G35" s="446">
        <f>H19/G19</f>
        <v>1.1470844212358573</v>
      </c>
      <c r="H35" s="446">
        <f>+$G$33/G35</f>
        <v>0.8960220352806773</v>
      </c>
      <c r="I35" s="446"/>
      <c r="J35" s="446">
        <f>+D35*E35*H35</f>
        <v>0.040178658283992856</v>
      </c>
      <c r="L35" s="35"/>
      <c r="N35" s="35"/>
      <c r="O35" s="35"/>
      <c r="P35" s="35"/>
      <c r="Q35" s="35"/>
    </row>
    <row r="36" spans="3:17" ht="12.75">
      <c r="C36" s="1" t="s">
        <v>93</v>
      </c>
      <c r="D36" s="21">
        <f>+J20/100/$D$26</f>
        <v>0.1558245083207262</v>
      </c>
      <c r="E36" s="21">
        <f>100*(1+(E20/100))/100</f>
        <v>1.123</v>
      </c>
      <c r="F36" s="21"/>
      <c r="G36" s="21">
        <f>H20/G20</f>
        <v>1.0903894247945696</v>
      </c>
      <c r="H36" s="21">
        <f>+$G$33/G36</f>
        <v>0.942610863956381</v>
      </c>
      <c r="I36" s="21"/>
      <c r="J36" s="21">
        <f>+D36*E36*H36</f>
        <v>0.1649483449666727</v>
      </c>
      <c r="L36" s="35"/>
      <c r="N36" s="35"/>
      <c r="O36" s="35"/>
      <c r="P36" s="35"/>
      <c r="Q36" s="35"/>
    </row>
    <row r="37" spans="3:17" ht="12.75">
      <c r="C37" s="391" t="s">
        <v>95</v>
      </c>
      <c r="D37" s="446">
        <f>+J21/100/$D$26</f>
        <v>0.022692889561270805</v>
      </c>
      <c r="E37" s="447">
        <f>100*(1+(E21/100))/100</f>
        <v>0.981</v>
      </c>
      <c r="F37" s="447"/>
      <c r="G37" s="447">
        <f>H21/G21</f>
        <v>1.06</v>
      </c>
      <c r="H37" s="447">
        <f>+$G$33/G37</f>
        <v>0.9696348280702929</v>
      </c>
      <c r="I37" s="447"/>
      <c r="J37" s="447">
        <f>+D37*E37*H37</f>
        <v>0.0215857435628659</v>
      </c>
      <c r="L37" s="35"/>
      <c r="N37" s="35"/>
      <c r="O37" s="35"/>
      <c r="P37" s="35"/>
      <c r="Q37" s="35"/>
    </row>
    <row r="38" spans="3:17" ht="8.25" customHeight="1">
      <c r="C38" s="4"/>
      <c r="D38" s="125"/>
      <c r="E38" s="41"/>
      <c r="F38" s="41"/>
      <c r="G38" s="41"/>
      <c r="H38" s="41"/>
      <c r="I38" s="42"/>
      <c r="J38" s="42"/>
      <c r="L38" s="35"/>
      <c r="N38" s="35"/>
      <c r="O38" s="35"/>
      <c r="P38" s="35"/>
      <c r="Q38" s="35"/>
    </row>
    <row r="39" spans="3:17" ht="13.5" thickBot="1">
      <c r="C39" s="385" t="s">
        <v>100</v>
      </c>
      <c r="D39" s="448">
        <f>SUM(D34:D37)</f>
        <v>1.0000000000000002</v>
      </c>
      <c r="E39" s="448"/>
      <c r="F39" s="385"/>
      <c r="G39" s="448"/>
      <c r="H39" s="448"/>
      <c r="I39" s="385"/>
      <c r="J39" s="449">
        <f>SUM(J34:J37)</f>
        <v>1.0363603220180473</v>
      </c>
      <c r="L39" s="35"/>
      <c r="N39" s="35"/>
      <c r="O39" s="35"/>
      <c r="P39" s="35"/>
      <c r="Q39" s="35"/>
    </row>
    <row r="40" spans="3:17" ht="12.75">
      <c r="C40" s="4"/>
      <c r="D40" s="4"/>
      <c r="E40" s="4"/>
      <c r="F40" s="4"/>
      <c r="G40" s="4"/>
      <c r="H40" s="4"/>
      <c r="I40" s="4"/>
      <c r="J40" s="4"/>
      <c r="L40" s="35"/>
      <c r="N40" s="35"/>
      <c r="O40" s="35"/>
      <c r="P40" s="35"/>
      <c r="Q40" s="35"/>
    </row>
    <row r="41" spans="3:17" ht="12.75">
      <c r="C41" s="4" t="s">
        <v>109</v>
      </c>
      <c r="D41" s="4"/>
      <c r="E41" s="4"/>
      <c r="F41" s="4"/>
      <c r="G41" s="4"/>
      <c r="H41" s="122">
        <f>+J39/(1+E17/100)</f>
        <v>0.9649537448957609</v>
      </c>
      <c r="I41" s="4"/>
      <c r="J41" s="4"/>
      <c r="L41" s="35"/>
      <c r="N41" s="35"/>
      <c r="O41" s="35"/>
      <c r="P41" s="35"/>
      <c r="Q41" s="35"/>
    </row>
    <row r="42" spans="3:17" ht="12.75">
      <c r="C42" s="4" t="s">
        <v>110</v>
      </c>
      <c r="D42" s="4"/>
      <c r="E42" s="4"/>
      <c r="F42" s="4"/>
      <c r="G42" s="4"/>
      <c r="H42" s="122">
        <f>+H41-1</f>
        <v>-0.03504625510423909</v>
      </c>
      <c r="I42" s="4"/>
      <c r="J42" s="4"/>
      <c r="L42" s="35"/>
      <c r="N42" s="35"/>
      <c r="O42" s="35"/>
      <c r="P42" s="35"/>
      <c r="Q42" s="35"/>
    </row>
    <row r="43" spans="3:10" ht="12.75">
      <c r="C43" s="631"/>
      <c r="D43" s="631"/>
      <c r="E43" s="631"/>
      <c r="F43" s="631"/>
      <c r="G43" s="631"/>
      <c r="H43" s="631"/>
      <c r="I43" s="4"/>
      <c r="J43" s="4"/>
    </row>
    <row r="44" spans="3:11" ht="12.75">
      <c r="C44" s="581" t="s">
        <v>23</v>
      </c>
      <c r="D44" s="581"/>
      <c r="E44" s="581"/>
      <c r="F44" s="581"/>
      <c r="G44" s="581"/>
      <c r="H44" s="581"/>
      <c r="I44" s="581"/>
      <c r="J44" s="581"/>
      <c r="K44" s="581"/>
    </row>
    <row r="45" spans="3:11" ht="12.75">
      <c r="C45" s="581"/>
      <c r="D45" s="581"/>
      <c r="E45" s="581"/>
      <c r="F45" s="581"/>
      <c r="G45" s="581"/>
      <c r="H45" s="581"/>
      <c r="I45" s="581"/>
      <c r="J45" s="581"/>
      <c r="K45" s="581"/>
    </row>
    <row r="46" spans="3:11" ht="12.75">
      <c r="C46" s="581"/>
      <c r="D46" s="581"/>
      <c r="E46" s="581"/>
      <c r="F46" s="581"/>
      <c r="G46" s="581"/>
      <c r="H46" s="581"/>
      <c r="I46" s="581"/>
      <c r="J46" s="581"/>
      <c r="K46" s="581"/>
    </row>
    <row r="47" spans="3:11" ht="12.75">
      <c r="C47" s="581"/>
      <c r="D47" s="581"/>
      <c r="E47" s="581"/>
      <c r="F47" s="581"/>
      <c r="G47" s="581"/>
      <c r="H47" s="581"/>
      <c r="I47" s="581"/>
      <c r="J47" s="581"/>
      <c r="K47" s="581"/>
    </row>
    <row r="48" spans="3:11" ht="12.75">
      <c r="C48" s="581"/>
      <c r="D48" s="581"/>
      <c r="E48" s="581"/>
      <c r="F48" s="581"/>
      <c r="G48" s="581"/>
      <c r="H48" s="581"/>
      <c r="I48" s="581"/>
      <c r="J48" s="581"/>
      <c r="K48" s="581"/>
    </row>
    <row r="49" spans="3:11" ht="12.75">
      <c r="C49" s="581"/>
      <c r="D49" s="581"/>
      <c r="E49" s="581"/>
      <c r="F49" s="581"/>
      <c r="G49" s="581"/>
      <c r="H49" s="581"/>
      <c r="I49" s="581"/>
      <c r="J49" s="581"/>
      <c r="K49" s="581"/>
    </row>
    <row r="50" spans="3:11" ht="12.75">
      <c r="C50" s="581"/>
      <c r="D50" s="581"/>
      <c r="E50" s="581"/>
      <c r="F50" s="581"/>
      <c r="G50" s="581"/>
      <c r="H50" s="581"/>
      <c r="I50" s="581"/>
      <c r="J50" s="581"/>
      <c r="K50" s="581"/>
    </row>
    <row r="51" spans="3:11" ht="12.75">
      <c r="C51" s="581"/>
      <c r="D51" s="581"/>
      <c r="E51" s="581"/>
      <c r="F51" s="581"/>
      <c r="G51" s="581"/>
      <c r="H51" s="581"/>
      <c r="I51" s="581"/>
      <c r="J51" s="581"/>
      <c r="K51" s="581"/>
    </row>
    <row r="52" spans="3:11" ht="12.75">
      <c r="C52" s="581"/>
      <c r="D52" s="581"/>
      <c r="E52" s="581"/>
      <c r="F52" s="581"/>
      <c r="G52" s="581"/>
      <c r="H52" s="581"/>
      <c r="I52" s="581"/>
      <c r="J52" s="581"/>
      <c r="K52" s="581"/>
    </row>
    <row r="53" spans="3:17" ht="12.75">
      <c r="C53" s="581"/>
      <c r="D53" s="581"/>
      <c r="E53" s="581"/>
      <c r="F53" s="581"/>
      <c r="G53" s="581"/>
      <c r="H53" s="581"/>
      <c r="I53" s="581"/>
      <c r="J53" s="581"/>
      <c r="K53" s="581"/>
      <c r="L53" s="35"/>
      <c r="N53" s="35"/>
      <c r="O53" s="35"/>
      <c r="P53" s="35"/>
      <c r="Q53" s="35"/>
    </row>
    <row r="54" spans="3:17" ht="12.75">
      <c r="C54" s="581"/>
      <c r="D54" s="581"/>
      <c r="E54" s="581"/>
      <c r="F54" s="581"/>
      <c r="G54" s="581"/>
      <c r="H54" s="581"/>
      <c r="I54" s="581"/>
      <c r="J54" s="581"/>
      <c r="K54" s="581"/>
      <c r="L54" s="35"/>
      <c r="N54" s="35"/>
      <c r="O54" s="35"/>
      <c r="P54" s="35"/>
      <c r="Q54" s="35"/>
    </row>
    <row r="55" spans="2:11" ht="15.75">
      <c r="B55" s="628" t="s">
        <v>267</v>
      </c>
      <c r="C55" s="628"/>
      <c r="D55" s="628"/>
      <c r="E55" s="628"/>
      <c r="F55" s="628"/>
      <c r="G55" s="571" t="s">
        <v>150</v>
      </c>
      <c r="H55" s="571"/>
      <c r="I55" s="571"/>
      <c r="J55" s="571"/>
      <c r="K55" s="571"/>
    </row>
  </sheetData>
  <sheetProtection password="E892" sheet="1" formatCells="0" formatColumns="0" formatRows="0" insertColumns="0" insertRows="0" insertHyperlinks="0" deleteColumns="0" deleteRows="0" sort="0" autoFilter="0" pivotTables="0"/>
  <mergeCells count="22">
    <mergeCell ref="B55:F55"/>
    <mergeCell ref="B11:F11"/>
    <mergeCell ref="G11:K11"/>
    <mergeCell ref="G55:K55"/>
    <mergeCell ref="D14:E14"/>
    <mergeCell ref="D29:D30"/>
    <mergeCell ref="E29:E30"/>
    <mergeCell ref="G29:G30"/>
    <mergeCell ref="C8:K10"/>
    <mergeCell ref="G14:H14"/>
    <mergeCell ref="C23:D23"/>
    <mergeCell ref="G23:J23"/>
    <mergeCell ref="C44:K54"/>
    <mergeCell ref="E2:K2"/>
    <mergeCell ref="B4:D4"/>
    <mergeCell ref="J4:K4"/>
    <mergeCell ref="B6:F6"/>
    <mergeCell ref="G6:K6"/>
    <mergeCell ref="C24:J24"/>
    <mergeCell ref="E23:F23"/>
    <mergeCell ref="C43:H43"/>
    <mergeCell ref="C14:C15"/>
  </mergeCells>
  <hyperlinks>
    <hyperlink ref="E23:F23" r:id="rId1" display=" www.banrep.gov.co "/>
    <hyperlink ref="J4" location="Índice!E7" display="Volver al Índice"/>
    <hyperlink ref="J4:K4" location="Índice!B6"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portrait" scale="72" r:id="rId2"/>
  <headerFooter alignWithMargins="0">
    <oddFooter>&amp;R&amp;A</oddFooter>
  </headerFooter>
</worksheet>
</file>

<file path=xl/worksheets/sheet16.xml><?xml version="1.0" encoding="utf-8"?>
<worksheet xmlns="http://schemas.openxmlformats.org/spreadsheetml/2006/main" xmlns:r="http://schemas.openxmlformats.org/officeDocument/2006/relationships">
  <sheetPr>
    <pageSetUpPr fitToPage="1"/>
  </sheetPr>
  <dimension ref="B2:U59"/>
  <sheetViews>
    <sheetView showGridLines="0" zoomScaleSheetLayoutView="90" zoomScalePageLayoutView="0" workbookViewId="0" topLeftCell="A1">
      <selection activeCell="A1" sqref="A1"/>
    </sheetView>
  </sheetViews>
  <sheetFormatPr defaultColWidth="9.140625" defaultRowHeight="12.75"/>
  <cols>
    <col min="1" max="1" width="9.140625" style="1" customWidth="1"/>
    <col min="2" max="2" width="7.28125" style="1" customWidth="1"/>
    <col min="3" max="3" width="20.140625" style="1" customWidth="1"/>
    <col min="4" max="4" width="17.28125" style="1" customWidth="1"/>
    <col min="5" max="5" width="19.57421875" style="1" customWidth="1"/>
    <col min="6" max="6" width="4.7109375" style="1" customWidth="1"/>
    <col min="7" max="7" width="13.7109375" style="1" customWidth="1"/>
    <col min="8" max="8" width="15.28125" style="1" customWidth="1"/>
    <col min="9" max="9" width="3.421875" style="1" customWidth="1"/>
    <col min="10" max="10" width="14.140625" style="1" customWidth="1"/>
    <col min="11" max="11" width="7.421875" style="1" customWidth="1"/>
    <col min="12" max="12" width="8.7109375" style="1" customWidth="1"/>
    <col min="13" max="15" width="11.421875" style="1" customWidth="1"/>
    <col min="16" max="16" width="15.8515625" style="1" customWidth="1"/>
    <col min="17" max="17" width="12.28125" style="1" customWidth="1"/>
    <col min="18" max="19" width="12.8515625" style="1" customWidth="1"/>
    <col min="20" max="20" width="14.7109375" style="1" customWidth="1"/>
    <col min="21" max="16384" width="9.140625" style="1" customWidth="1"/>
  </cols>
  <sheetData>
    <row r="1" s="365" customFormat="1" ht="12.75"/>
    <row r="2" spans="3:11" s="365" customFormat="1" ht="12.75">
      <c r="C2" s="315"/>
      <c r="D2" s="315"/>
      <c r="E2" s="618" t="s">
        <v>149</v>
      </c>
      <c r="F2" s="618"/>
      <c r="G2" s="618"/>
      <c r="H2" s="618"/>
      <c r="I2" s="618"/>
      <c r="J2" s="618"/>
      <c r="K2" s="618"/>
    </row>
    <row r="3" spans="3:11" s="365" customFormat="1" ht="12.75">
      <c r="C3" s="315"/>
      <c r="D3" s="315"/>
      <c r="E3" s="315"/>
      <c r="F3" s="315"/>
      <c r="G3" s="366"/>
      <c r="H3" s="366"/>
      <c r="I3" s="366"/>
      <c r="J3" s="366"/>
      <c r="K3" s="366"/>
    </row>
    <row r="4" spans="2:11" s="365" customFormat="1" ht="12.75">
      <c r="B4" s="610" t="s">
        <v>205</v>
      </c>
      <c r="C4" s="610"/>
      <c r="D4" s="610"/>
      <c r="E4" s="315"/>
      <c r="F4" s="315"/>
      <c r="G4" s="366"/>
      <c r="H4" s="366"/>
      <c r="I4" s="366"/>
      <c r="J4" s="593" t="s">
        <v>148</v>
      </c>
      <c r="K4" s="593"/>
    </row>
    <row r="5" spans="3:11" s="365" customFormat="1" ht="12.75">
      <c r="C5" s="315"/>
      <c r="D5" s="315"/>
      <c r="E5" s="315"/>
      <c r="F5" s="315"/>
      <c r="G5" s="315"/>
      <c r="H5" s="315"/>
      <c r="I5" s="315"/>
      <c r="J5" s="315"/>
      <c r="K5" s="315"/>
    </row>
    <row r="6" spans="2:11" s="365" customFormat="1" ht="18.75">
      <c r="B6" s="619" t="s">
        <v>410</v>
      </c>
      <c r="C6" s="619"/>
      <c r="D6" s="619"/>
      <c r="E6" s="619"/>
      <c r="F6" s="619"/>
      <c r="G6" s="634"/>
      <c r="H6" s="634"/>
      <c r="I6" s="634"/>
      <c r="J6" s="634"/>
      <c r="K6" s="634"/>
    </row>
    <row r="7" spans="3:11" s="365" customFormat="1" ht="12.75">
      <c r="C7" s="315"/>
      <c r="D7" s="315"/>
      <c r="E7" s="315"/>
      <c r="F7" s="315"/>
      <c r="G7" s="315"/>
      <c r="H7" s="315"/>
      <c r="I7" s="315"/>
      <c r="J7" s="315"/>
      <c r="K7" s="315"/>
    </row>
    <row r="8" spans="2:13" s="365" customFormat="1" ht="12.75" customHeight="1">
      <c r="B8" s="401">
        <v>5.14</v>
      </c>
      <c r="C8" s="596" t="s">
        <v>26</v>
      </c>
      <c r="D8" s="596"/>
      <c r="E8" s="596"/>
      <c r="F8" s="596"/>
      <c r="G8" s="596"/>
      <c r="H8" s="596"/>
      <c r="I8" s="596"/>
      <c r="J8" s="596"/>
      <c r="K8" s="596"/>
      <c r="L8" s="234"/>
      <c r="M8" s="234"/>
    </row>
    <row r="9" spans="3:13" s="365" customFormat="1" ht="12.75">
      <c r="C9" s="596"/>
      <c r="D9" s="596"/>
      <c r="E9" s="596"/>
      <c r="F9" s="596"/>
      <c r="G9" s="596"/>
      <c r="H9" s="596"/>
      <c r="I9" s="596"/>
      <c r="J9" s="596"/>
      <c r="K9" s="596"/>
      <c r="L9" s="399"/>
      <c r="M9" s="399"/>
    </row>
    <row r="10" spans="3:13" s="365" customFormat="1" ht="12.75">
      <c r="C10" s="399"/>
      <c r="D10" s="399"/>
      <c r="E10" s="399"/>
      <c r="F10" s="399"/>
      <c r="G10" s="399"/>
      <c r="H10" s="399"/>
      <c r="I10" s="399"/>
      <c r="J10" s="399"/>
      <c r="K10" s="399"/>
      <c r="L10" s="399"/>
      <c r="M10" s="399"/>
    </row>
    <row r="11" spans="2:11" s="365" customFormat="1" ht="18.75">
      <c r="B11" s="633"/>
      <c r="C11" s="633"/>
      <c r="D11" s="633"/>
      <c r="E11" s="633"/>
      <c r="F11" s="633"/>
      <c r="G11" s="619" t="s">
        <v>411</v>
      </c>
      <c r="H11" s="619"/>
      <c r="I11" s="619"/>
      <c r="J11" s="619"/>
      <c r="K11" s="619"/>
    </row>
    <row r="13" spans="2:11" ht="13.5" thickBot="1">
      <c r="B13" s="4"/>
      <c r="C13" s="51"/>
      <c r="D13" s="51"/>
      <c r="E13" s="51"/>
      <c r="F13" s="51"/>
      <c r="G13" s="51"/>
      <c r="H13" s="51"/>
      <c r="I13" s="51"/>
      <c r="J13" s="51"/>
      <c r="K13" s="4"/>
    </row>
    <row r="14" spans="2:11" ht="12.75">
      <c r="B14" s="4"/>
      <c r="C14" s="650" t="s">
        <v>137</v>
      </c>
      <c r="D14" s="649" t="s">
        <v>61</v>
      </c>
      <c r="E14" s="649"/>
      <c r="F14" s="553"/>
      <c r="G14" s="649" t="s">
        <v>94</v>
      </c>
      <c r="H14" s="649"/>
      <c r="I14" s="534"/>
      <c r="J14" s="553" t="s">
        <v>40</v>
      </c>
      <c r="K14" s="27"/>
    </row>
    <row r="15" spans="2:11" ht="13.5" thickBot="1">
      <c r="B15" s="4"/>
      <c r="C15" s="651"/>
      <c r="D15" s="520">
        <v>2000</v>
      </c>
      <c r="E15" s="520">
        <v>2001</v>
      </c>
      <c r="F15" s="520"/>
      <c r="G15" s="520">
        <v>2000</v>
      </c>
      <c r="H15" s="520">
        <v>2001</v>
      </c>
      <c r="I15" s="539"/>
      <c r="J15" s="520"/>
      <c r="K15" s="18"/>
    </row>
    <row r="16" spans="2:11" ht="8.25" customHeight="1">
      <c r="B16" s="4"/>
      <c r="C16" s="42"/>
      <c r="D16" s="18"/>
      <c r="E16" s="18"/>
      <c r="F16" s="18"/>
      <c r="G16" s="4"/>
      <c r="H16" s="4"/>
      <c r="I16" s="4"/>
      <c r="J16" s="4"/>
      <c r="K16" s="4"/>
    </row>
    <row r="17" spans="2:11" ht="12.75">
      <c r="B17" s="4"/>
      <c r="C17" s="533" t="s">
        <v>90</v>
      </c>
      <c r="D17" s="551">
        <f>+'Rta_5.13'!D17</f>
        <v>8.7</v>
      </c>
      <c r="E17" s="551">
        <f>+'Rta_5.13'!E17</f>
        <v>7.4</v>
      </c>
      <c r="F17" s="551"/>
      <c r="G17" s="551">
        <f>+'Rta_5.13'!G17</f>
        <v>2229.18</v>
      </c>
      <c r="H17" s="551">
        <f>+'Rta_5.13'!H17</f>
        <v>2291.18</v>
      </c>
      <c r="I17" s="551"/>
      <c r="J17" s="551"/>
      <c r="K17" s="123"/>
    </row>
    <row r="18" spans="2:11" ht="12.75">
      <c r="B18" s="4"/>
      <c r="C18" s="4" t="s">
        <v>91</v>
      </c>
      <c r="D18" s="123">
        <f>+'Rta_5.13'!D18</f>
        <v>3.4</v>
      </c>
      <c r="E18" s="123">
        <f>+'Rta_5.13'!E18</f>
        <v>1.5</v>
      </c>
      <c r="F18" s="123"/>
      <c r="G18" s="123">
        <f>+'Rta_5.13'!G18</f>
        <v>0</v>
      </c>
      <c r="H18" s="123">
        <f>+'Rta_5.13'!H18</f>
        <v>0</v>
      </c>
      <c r="I18" s="123"/>
      <c r="J18" s="123">
        <f>+'Rta_5.13'!J18</f>
        <v>51.3</v>
      </c>
      <c r="K18" s="123"/>
    </row>
    <row r="19" spans="2:11" ht="12.75">
      <c r="B19" s="4"/>
      <c r="C19" s="533" t="s">
        <v>92</v>
      </c>
      <c r="D19" s="551">
        <f>+'Rta_5.13'!D19</f>
        <v>-0.4</v>
      </c>
      <c r="E19" s="551">
        <f>+'Rta_5.13'!E19</f>
        <v>-1.2</v>
      </c>
      <c r="F19" s="551"/>
      <c r="G19" s="551">
        <f>+'Rta_5.13'!G19</f>
        <v>114.9</v>
      </c>
      <c r="H19" s="551">
        <f>+'Rta_5.13'!H19</f>
        <v>131.8</v>
      </c>
      <c r="I19" s="551"/>
      <c r="J19" s="551">
        <f>+'Rta_5.13'!J19</f>
        <v>3</v>
      </c>
      <c r="K19" s="123"/>
    </row>
    <row r="20" spans="2:11" ht="12.75">
      <c r="B20" s="4"/>
      <c r="C20" s="4" t="s">
        <v>93</v>
      </c>
      <c r="D20" s="123">
        <f>+'Rta_5.13'!D20</f>
        <v>13.4</v>
      </c>
      <c r="E20" s="123">
        <f>+'Rta_5.13'!E20</f>
        <v>12.3</v>
      </c>
      <c r="F20" s="123"/>
      <c r="G20" s="123">
        <f>+'Rta_5.13'!G20</f>
        <v>699.75</v>
      </c>
      <c r="H20" s="123">
        <f>+'Rta_5.13'!H20</f>
        <v>763</v>
      </c>
      <c r="I20" s="123"/>
      <c r="J20" s="123">
        <f>+'Rta_5.13'!J20</f>
        <v>10.3</v>
      </c>
      <c r="K20" s="123"/>
    </row>
    <row r="21" spans="2:11" ht="12.75">
      <c r="B21" s="4"/>
      <c r="C21" s="533" t="s">
        <v>95</v>
      </c>
      <c r="D21" s="551">
        <f>+'Rta_5.13'!D21</f>
        <v>3.5</v>
      </c>
      <c r="E21" s="551">
        <f>+'Rta_5.13'!E21</f>
        <v>-1.9</v>
      </c>
      <c r="F21" s="552"/>
      <c r="G21" s="551">
        <f>+'Rta_5.13'!G21</f>
        <v>1.5</v>
      </c>
      <c r="H21" s="551">
        <f>+'Rta_5.13'!H21</f>
        <v>1.59</v>
      </c>
      <c r="I21" s="552"/>
      <c r="J21" s="551">
        <f>+'Rta_5.13'!J21</f>
        <v>1.5</v>
      </c>
      <c r="K21" s="124"/>
    </row>
    <row r="22" spans="2:11" ht="9" customHeight="1" thickBot="1">
      <c r="B22" s="4"/>
      <c r="C22" s="51"/>
      <c r="D22" s="130"/>
      <c r="E22" s="130"/>
      <c r="F22" s="130"/>
      <c r="G22" s="130"/>
      <c r="H22" s="130"/>
      <c r="I22" s="51"/>
      <c r="J22" s="51"/>
      <c r="K22" s="42"/>
    </row>
    <row r="23" spans="2:11" ht="12.75" customHeight="1">
      <c r="B23" s="4"/>
      <c r="C23" s="164" t="s">
        <v>354</v>
      </c>
      <c r="D23" s="164"/>
      <c r="E23" s="165"/>
      <c r="F23" s="164" t="s">
        <v>191</v>
      </c>
      <c r="G23" s="164"/>
      <c r="H23" s="164"/>
      <c r="I23" s="164"/>
      <c r="J23" s="164"/>
      <c r="K23" s="75"/>
    </row>
    <row r="24" spans="2:11" ht="12.75" customHeight="1">
      <c r="B24" s="4"/>
      <c r="C24" s="164" t="s">
        <v>192</v>
      </c>
      <c r="D24" s="164"/>
      <c r="E24" s="164"/>
      <c r="F24" s="164"/>
      <c r="G24" s="164"/>
      <c r="H24" s="164"/>
      <c r="I24" s="164"/>
      <c r="J24" s="164"/>
      <c r="K24" s="75"/>
    </row>
    <row r="25" spans="2:11" ht="12.75" customHeight="1">
      <c r="B25" s="4"/>
      <c r="C25" s="164"/>
      <c r="D25" s="164"/>
      <c r="E25" s="164"/>
      <c r="F25" s="164"/>
      <c r="G25" s="164"/>
      <c r="H25" s="164"/>
      <c r="I25" s="164"/>
      <c r="J25" s="164"/>
      <c r="K25" s="75"/>
    </row>
    <row r="26" spans="2:21" ht="12.75">
      <c r="B26" s="4"/>
      <c r="C26" s="4" t="s">
        <v>202</v>
      </c>
      <c r="D26" s="4"/>
      <c r="E26" s="4"/>
      <c r="F26" s="4"/>
      <c r="G26" s="4"/>
      <c r="H26" s="4" t="s">
        <v>203</v>
      </c>
      <c r="I26" s="4"/>
      <c r="J26" s="4">
        <f>+'Rta_5.13'!D26</f>
        <v>0.6609999999999999</v>
      </c>
      <c r="K26" s="4"/>
      <c r="U26" s="28"/>
    </row>
    <row r="27" spans="2:21" ht="12.75">
      <c r="B27" s="4"/>
      <c r="C27" s="4"/>
      <c r="D27" s="4"/>
      <c r="E27" s="4"/>
      <c r="F27" s="4"/>
      <c r="G27" s="4"/>
      <c r="H27" s="4"/>
      <c r="I27" s="4"/>
      <c r="J27" s="4"/>
      <c r="K27" s="4"/>
      <c r="U27" s="28"/>
    </row>
    <row r="28" spans="2:21" ht="13.5" thickBot="1">
      <c r="B28" s="4"/>
      <c r="C28" s="51"/>
      <c r="D28" s="51"/>
      <c r="E28" s="51"/>
      <c r="F28" s="4"/>
      <c r="G28" s="4"/>
      <c r="H28" s="4"/>
      <c r="I28" s="4"/>
      <c r="J28" s="4"/>
      <c r="K28" s="4"/>
      <c r="T28" s="31"/>
      <c r="U28" s="28"/>
    </row>
    <row r="29" spans="2:21" ht="13.5">
      <c r="B29" s="4"/>
      <c r="C29" s="538"/>
      <c r="D29" s="537"/>
      <c r="E29" s="537" t="s">
        <v>3</v>
      </c>
      <c r="F29" s="4"/>
      <c r="G29" s="4"/>
      <c r="H29" s="4"/>
      <c r="I29" s="4"/>
      <c r="J29" s="4"/>
      <c r="K29" s="4"/>
      <c r="T29" s="31"/>
      <c r="U29" s="28"/>
    </row>
    <row r="30" spans="2:21" ht="13.5">
      <c r="B30" s="4"/>
      <c r="C30" s="537" t="s">
        <v>1</v>
      </c>
      <c r="D30" s="537" t="s">
        <v>2</v>
      </c>
      <c r="E30" s="537" t="s">
        <v>4</v>
      </c>
      <c r="F30" s="4"/>
      <c r="G30" s="4"/>
      <c r="H30" s="4"/>
      <c r="I30" s="4"/>
      <c r="J30" s="4"/>
      <c r="K30" s="4"/>
      <c r="T30" s="31"/>
      <c r="U30" s="28"/>
    </row>
    <row r="31" spans="2:21" ht="14.25" thickBot="1">
      <c r="B31" s="4"/>
      <c r="C31" s="520" t="s">
        <v>97</v>
      </c>
      <c r="D31" s="520" t="s">
        <v>97</v>
      </c>
      <c r="E31" s="520" t="s">
        <v>6</v>
      </c>
      <c r="F31" s="4"/>
      <c r="G31" s="4"/>
      <c r="H31" s="4"/>
      <c r="I31" s="4"/>
      <c r="J31" s="4"/>
      <c r="K31" s="4"/>
      <c r="T31" s="31"/>
      <c r="U31" s="28"/>
    </row>
    <row r="32" spans="2:21" ht="12.75">
      <c r="B32" s="4"/>
      <c r="C32" s="4"/>
      <c r="D32" s="121">
        <f>+'Rta_5.13'!G33</f>
        <v>1.0278129177545106</v>
      </c>
      <c r="E32" s="4"/>
      <c r="F32" s="4"/>
      <c r="G32" s="4"/>
      <c r="H32" s="4"/>
      <c r="I32" s="4"/>
      <c r="J32" s="4"/>
      <c r="K32" s="4"/>
      <c r="T32" s="31"/>
      <c r="U32" s="28"/>
    </row>
    <row r="33" spans="2:21" ht="12.75">
      <c r="B33" s="4"/>
      <c r="C33" s="543">
        <f>+'Rta_5.13'!E34</f>
        <v>1.015</v>
      </c>
      <c r="D33" s="543">
        <f>+'Rta_5.13'!G34</f>
        <v>1</v>
      </c>
      <c r="E33" s="543">
        <f>+'Rta_5.13'!H34</f>
        <v>1.0278129177545106</v>
      </c>
      <c r="F33" s="4"/>
      <c r="G33" s="4"/>
      <c r="H33" s="4"/>
      <c r="I33" s="4"/>
      <c r="J33" s="4"/>
      <c r="K33" s="4"/>
      <c r="T33" s="31"/>
      <c r="U33" s="28"/>
    </row>
    <row r="34" spans="2:21" ht="12.75">
      <c r="B34" s="4"/>
      <c r="C34" s="121">
        <f>+'Rta_5.13'!E35</f>
        <v>0.988</v>
      </c>
      <c r="D34" s="121">
        <f>+'Rta_5.13'!G35</f>
        <v>1.1470844212358573</v>
      </c>
      <c r="E34" s="121">
        <f>+'Rta_5.13'!H35</f>
        <v>0.8960220352806773</v>
      </c>
      <c r="F34" s="4"/>
      <c r="G34" s="4"/>
      <c r="H34" s="4"/>
      <c r="I34" s="4"/>
      <c r="J34" s="4"/>
      <c r="K34" s="4"/>
      <c r="T34" s="31"/>
      <c r="U34" s="28"/>
    </row>
    <row r="35" spans="2:21" ht="12.75">
      <c r="B35" s="4"/>
      <c r="C35" s="543">
        <f>+'Rta_5.13'!E36</f>
        <v>1.123</v>
      </c>
      <c r="D35" s="543">
        <f>+'Rta_5.13'!G36</f>
        <v>1.0903894247945696</v>
      </c>
      <c r="E35" s="543">
        <f>+'Rta_5.13'!H36</f>
        <v>0.942610863956381</v>
      </c>
      <c r="F35" s="4"/>
      <c r="G35" s="4"/>
      <c r="H35" s="4"/>
      <c r="I35" s="4"/>
      <c r="J35" s="4"/>
      <c r="K35" s="4"/>
      <c r="T35" s="31"/>
      <c r="U35" s="28"/>
    </row>
    <row r="36" spans="2:21" ht="13.5" thickBot="1">
      <c r="B36" s="4"/>
      <c r="C36" s="129">
        <f>+'Rta_5.13'!E37</f>
        <v>0.981</v>
      </c>
      <c r="D36" s="129">
        <f>+'Rta_5.13'!G37</f>
        <v>1.06</v>
      </c>
      <c r="E36" s="129">
        <f>+'Rta_5.13'!H37</f>
        <v>0.9696348280702929</v>
      </c>
      <c r="F36" s="4"/>
      <c r="G36" s="4"/>
      <c r="H36" s="4"/>
      <c r="I36" s="4"/>
      <c r="J36" s="4"/>
      <c r="K36" s="4"/>
      <c r="T36" s="31"/>
      <c r="U36" s="28"/>
    </row>
    <row r="37" spans="2:21" ht="12.75">
      <c r="B37" s="4"/>
      <c r="C37" s="128"/>
      <c r="D37" s="128"/>
      <c r="E37" s="128"/>
      <c r="F37" s="4"/>
      <c r="G37" s="4"/>
      <c r="H37" s="4"/>
      <c r="I37" s="4"/>
      <c r="J37" s="4"/>
      <c r="K37" s="4"/>
      <c r="T37" s="31"/>
      <c r="U37" s="28"/>
    </row>
    <row r="38" spans="2:21" ht="13.5" thickBot="1">
      <c r="B38" s="4"/>
      <c r="C38" s="51"/>
      <c r="D38" s="51"/>
      <c r="E38" s="51"/>
      <c r="F38" s="51"/>
      <c r="G38" s="51"/>
      <c r="H38" s="51"/>
      <c r="I38" s="4"/>
      <c r="J38" s="4"/>
      <c r="K38" s="4"/>
      <c r="T38" s="31"/>
      <c r="U38" s="28"/>
    </row>
    <row r="39" spans="2:21" ht="12.75">
      <c r="B39" s="4"/>
      <c r="C39" s="534"/>
      <c r="D39" s="648" t="s">
        <v>96</v>
      </c>
      <c r="E39" s="535"/>
      <c r="F39" s="536"/>
      <c r="G39" s="534"/>
      <c r="H39" s="534"/>
      <c r="I39" s="4"/>
      <c r="J39" s="4"/>
      <c r="K39" s="4"/>
      <c r="T39" s="31"/>
      <c r="U39" s="28"/>
    </row>
    <row r="40" spans="2:21" ht="13.5">
      <c r="B40" s="4"/>
      <c r="C40" s="535" t="s">
        <v>137</v>
      </c>
      <c r="D40" s="648"/>
      <c r="E40" s="537" t="s">
        <v>7</v>
      </c>
      <c r="F40" s="538"/>
      <c r="G40" s="535" t="s">
        <v>9</v>
      </c>
      <c r="H40" s="537" t="s">
        <v>8</v>
      </c>
      <c r="I40" s="4"/>
      <c r="J40" s="4"/>
      <c r="K40" s="4"/>
      <c r="T40" s="31"/>
      <c r="U40" s="28"/>
    </row>
    <row r="41" spans="2:21" ht="15" thickBot="1">
      <c r="B41" s="4"/>
      <c r="C41" s="539"/>
      <c r="D41" s="520" t="s">
        <v>99</v>
      </c>
      <c r="E41" s="539"/>
      <c r="F41" s="539"/>
      <c r="G41" s="539"/>
      <c r="H41" s="539"/>
      <c r="I41" s="4"/>
      <c r="J41" s="4"/>
      <c r="K41" s="4"/>
      <c r="T41" s="31"/>
      <c r="U41" s="28"/>
    </row>
    <row r="42" spans="2:21" ht="9" customHeight="1">
      <c r="B42" s="4"/>
      <c r="C42" s="4"/>
      <c r="D42" s="4"/>
      <c r="E42" s="4"/>
      <c r="F42" s="4"/>
      <c r="G42" s="4"/>
      <c r="H42" s="4"/>
      <c r="I42" s="4"/>
      <c r="J42" s="4"/>
      <c r="K42" s="4"/>
      <c r="T42" s="31"/>
      <c r="U42" s="28"/>
    </row>
    <row r="43" spans="2:21" ht="12.75">
      <c r="B43" s="4"/>
      <c r="C43" s="533" t="s">
        <v>91</v>
      </c>
      <c r="D43" s="543">
        <f>+J18/100/$J$26</f>
        <v>0.7760968229954616</v>
      </c>
      <c r="E43" s="544">
        <f>+C33*E33</f>
        <v>1.043230111520828</v>
      </c>
      <c r="F43" s="533"/>
      <c r="G43" s="545">
        <f>LOG(E43)</f>
        <v>0.018380113930987322</v>
      </c>
      <c r="H43" s="545">
        <f>+D43*G43</f>
        <v>0.014264748028133885</v>
      </c>
      <c r="I43" s="4"/>
      <c r="J43" s="4"/>
      <c r="K43" s="4"/>
      <c r="T43" s="31"/>
      <c r="U43" s="28"/>
    </row>
    <row r="44" spans="2:21" ht="12.75">
      <c r="B44" s="4"/>
      <c r="C44" s="4" t="s">
        <v>92</v>
      </c>
      <c r="D44" s="121">
        <f>+J19/100/$J$26</f>
        <v>0.04538577912254161</v>
      </c>
      <c r="E44" s="120">
        <f>+C34*E34</f>
        <v>0.8852697708573091</v>
      </c>
      <c r="F44" s="4"/>
      <c r="G44" s="126">
        <f>LOG(E44)</f>
        <v>-0.0529243653003221</v>
      </c>
      <c r="H44" s="126">
        <f>+D44*G44</f>
        <v>-0.0024020135537211247</v>
      </c>
      <c r="I44" s="4"/>
      <c r="J44" s="4"/>
      <c r="K44" s="4"/>
      <c r="T44" s="31"/>
      <c r="U44" s="28"/>
    </row>
    <row r="45" spans="2:21" ht="12.75">
      <c r="B45" s="4"/>
      <c r="C45" s="533" t="s">
        <v>93</v>
      </c>
      <c r="D45" s="543">
        <f>+J20/100/$J$26</f>
        <v>0.1558245083207262</v>
      </c>
      <c r="E45" s="544">
        <f>+C35*E35</f>
        <v>1.058552000223016</v>
      </c>
      <c r="F45" s="533"/>
      <c r="G45" s="545">
        <f>LOG(E45)</f>
        <v>0.024712197126533008</v>
      </c>
      <c r="H45" s="545">
        <f>+D45*G45</f>
        <v>0.0038507659667668687</v>
      </c>
      <c r="I45" s="4"/>
      <c r="J45" s="4"/>
      <c r="K45" s="4"/>
      <c r="T45" s="31"/>
      <c r="U45" s="28"/>
    </row>
    <row r="46" spans="2:21" ht="13.5" thickBot="1">
      <c r="B46" s="4"/>
      <c r="C46" s="51" t="s">
        <v>95</v>
      </c>
      <c r="D46" s="129">
        <f>+J21/100/$J$26</f>
        <v>0.022692889561270805</v>
      </c>
      <c r="E46" s="131">
        <f>+C36*E36</f>
        <v>0.9512117663369573</v>
      </c>
      <c r="F46" s="51"/>
      <c r="G46" s="132">
        <f>LOG(E46)</f>
        <v>-0.021722786203066117</v>
      </c>
      <c r="H46" s="132">
        <f>+D46*G46</f>
        <v>-0.0004929527882692765</v>
      </c>
      <c r="I46" s="4"/>
      <c r="J46" s="4"/>
      <c r="K46" s="4"/>
      <c r="T46" s="31"/>
      <c r="U46" s="28"/>
    </row>
    <row r="47" spans="2:21" ht="13.5" thickBot="1">
      <c r="B47" s="4"/>
      <c r="C47" s="546" t="s">
        <v>100</v>
      </c>
      <c r="D47" s="547">
        <f>SUM(D43:D46)</f>
        <v>1.0000000000000002</v>
      </c>
      <c r="E47" s="548"/>
      <c r="F47" s="546"/>
      <c r="G47" s="549"/>
      <c r="H47" s="550">
        <f>SUM(H43:H46)</f>
        <v>0.015220547652910353</v>
      </c>
      <c r="I47" s="4"/>
      <c r="J47" s="4"/>
      <c r="K47" s="4"/>
      <c r="T47" s="31"/>
      <c r="U47" s="28"/>
    </row>
    <row r="48" spans="2:21" ht="12.75">
      <c r="B48" s="4"/>
      <c r="C48" s="531"/>
      <c r="D48" s="540"/>
      <c r="E48" s="516"/>
      <c r="F48" s="531"/>
      <c r="G48" s="541"/>
      <c r="H48" s="542"/>
      <c r="I48" s="532"/>
      <c r="J48" s="4"/>
      <c r="K48" s="4"/>
      <c r="T48" s="31"/>
      <c r="U48" s="28"/>
    </row>
    <row r="49" spans="2:21" ht="12.75">
      <c r="B49" s="4"/>
      <c r="C49" s="4" t="s">
        <v>11</v>
      </c>
      <c r="D49" s="4"/>
      <c r="E49" s="4"/>
      <c r="F49" s="4"/>
      <c r="G49" s="4"/>
      <c r="H49" s="126">
        <f>LOG(1+(E17/100))</f>
        <v>0.031004281363536827</v>
      </c>
      <c r="I49" s="4"/>
      <c r="J49" s="4"/>
      <c r="K49" s="4"/>
      <c r="T49" s="31"/>
      <c r="U49" s="28"/>
    </row>
    <row r="50" spans="2:21" ht="13.5">
      <c r="B50" s="4"/>
      <c r="C50" s="4" t="s">
        <v>10</v>
      </c>
      <c r="D50" s="4"/>
      <c r="E50" s="4"/>
      <c r="F50" s="4"/>
      <c r="G50" s="4"/>
      <c r="H50" s="126">
        <f>+H47-H49</f>
        <v>-0.015783733710626476</v>
      </c>
      <c r="I50" s="4"/>
      <c r="J50" s="4"/>
      <c r="K50" s="4"/>
      <c r="T50" s="31"/>
      <c r="U50" s="28"/>
    </row>
    <row r="51" spans="2:21" ht="13.5">
      <c r="B51" s="4"/>
      <c r="C51" s="176" t="s">
        <v>109</v>
      </c>
      <c r="D51" s="4"/>
      <c r="E51" s="4"/>
      <c r="F51" s="4"/>
      <c r="G51" s="4"/>
      <c r="H51" s="126">
        <f>EXP(H50)</f>
        <v>0.9843401766350863</v>
      </c>
      <c r="I51" s="4"/>
      <c r="J51" s="4"/>
      <c r="K51" s="4"/>
      <c r="T51" s="31"/>
      <c r="U51" s="28"/>
    </row>
    <row r="52" spans="2:21" ht="12.75">
      <c r="B52" s="4"/>
      <c r="C52" s="4"/>
      <c r="D52" s="4"/>
      <c r="E52" s="4"/>
      <c r="F52" s="4"/>
      <c r="G52" s="4"/>
      <c r="H52" s="4"/>
      <c r="I52" s="4"/>
      <c r="J52" s="4"/>
      <c r="K52" s="4"/>
      <c r="T52" s="31"/>
      <c r="U52" s="28"/>
    </row>
    <row r="53" spans="2:21" ht="12.75">
      <c r="B53" s="4"/>
      <c r="C53" s="596" t="s">
        <v>204</v>
      </c>
      <c r="D53" s="596"/>
      <c r="E53" s="596"/>
      <c r="F53" s="596"/>
      <c r="G53" s="596"/>
      <c r="H53" s="652"/>
      <c r="I53" s="652"/>
      <c r="J53" s="652"/>
      <c r="K53" s="652"/>
      <c r="T53" s="31"/>
      <c r="U53" s="28"/>
    </row>
    <row r="54" spans="2:21" ht="12.75">
      <c r="B54" s="4"/>
      <c r="C54" s="652"/>
      <c r="D54" s="652"/>
      <c r="E54" s="652"/>
      <c r="F54" s="652"/>
      <c r="G54" s="652"/>
      <c r="H54" s="652"/>
      <c r="I54" s="652"/>
      <c r="J54" s="652"/>
      <c r="K54" s="652"/>
      <c r="T54" s="31"/>
      <c r="U54" s="28"/>
    </row>
    <row r="55" spans="2:21" ht="12.75">
      <c r="B55" s="4"/>
      <c r="C55" s="652"/>
      <c r="D55" s="652"/>
      <c r="E55" s="652"/>
      <c r="F55" s="652"/>
      <c r="G55" s="652"/>
      <c r="H55" s="652"/>
      <c r="I55" s="652"/>
      <c r="J55" s="652"/>
      <c r="K55" s="652"/>
      <c r="T55" s="31"/>
      <c r="U55" s="28"/>
    </row>
    <row r="56" spans="2:21" ht="12.75">
      <c r="B56" s="4"/>
      <c r="C56" s="652"/>
      <c r="D56" s="652"/>
      <c r="E56" s="652"/>
      <c r="F56" s="652"/>
      <c r="G56" s="652"/>
      <c r="H56" s="652"/>
      <c r="I56" s="652"/>
      <c r="J56" s="652"/>
      <c r="K56" s="652"/>
      <c r="T56" s="31"/>
      <c r="U56" s="28"/>
    </row>
    <row r="57" spans="2:21" ht="12.75">
      <c r="B57" s="4"/>
      <c r="C57" s="652"/>
      <c r="D57" s="652"/>
      <c r="E57" s="652"/>
      <c r="F57" s="652"/>
      <c r="G57" s="652"/>
      <c r="H57" s="652"/>
      <c r="I57" s="652"/>
      <c r="J57" s="652"/>
      <c r="K57" s="652"/>
      <c r="T57" s="31"/>
      <c r="U57" s="28"/>
    </row>
    <row r="58" spans="2:21" ht="12.75">
      <c r="B58" s="4"/>
      <c r="C58" s="631"/>
      <c r="D58" s="631"/>
      <c r="E58" s="631"/>
      <c r="F58" s="631"/>
      <c r="G58" s="631"/>
      <c r="H58" s="4"/>
      <c r="I58" s="4"/>
      <c r="J58" s="4"/>
      <c r="K58" s="4"/>
      <c r="T58" s="31"/>
      <c r="U58" s="28"/>
    </row>
    <row r="59" spans="2:11" ht="15.75">
      <c r="B59" s="628" t="s">
        <v>267</v>
      </c>
      <c r="C59" s="628"/>
      <c r="D59" s="628"/>
      <c r="E59" s="628"/>
      <c r="F59" s="628"/>
      <c r="G59" s="571" t="s">
        <v>150</v>
      </c>
      <c r="H59" s="571"/>
      <c r="I59" s="571"/>
      <c r="J59" s="571"/>
      <c r="K59" s="571"/>
    </row>
  </sheetData>
  <sheetProtection password="E892" sheet="1" formatCells="0" formatColumns="0" formatRows="0" insertColumns="0" insertRows="0" insertHyperlinks="0" deleteColumns="0" deleteRows="0" sort="0" autoFilter="0" pivotTables="0"/>
  <mergeCells count="16">
    <mergeCell ref="C8:K9"/>
    <mergeCell ref="B59:F59"/>
    <mergeCell ref="G59:K59"/>
    <mergeCell ref="C14:C15"/>
    <mergeCell ref="C58:G58"/>
    <mergeCell ref="C53:K57"/>
    <mergeCell ref="E2:K2"/>
    <mergeCell ref="B4:D4"/>
    <mergeCell ref="J4:K4"/>
    <mergeCell ref="B6:F6"/>
    <mergeCell ref="G6:K6"/>
    <mergeCell ref="D39:D40"/>
    <mergeCell ref="D14:E14"/>
    <mergeCell ref="G14:H14"/>
    <mergeCell ref="B11:F11"/>
    <mergeCell ref="G11:K11"/>
  </mergeCells>
  <hyperlinks>
    <hyperlink ref="J4" location="Índice!E7" display="Volver al Índice"/>
    <hyperlink ref="J4:K4" location="Índice!B6"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portrait" scale="64" r:id="rId1"/>
  <headerFooter alignWithMargins="0">
    <oddFooter>&amp;R&amp;A</oddFooter>
  </headerFooter>
</worksheet>
</file>

<file path=xl/worksheets/sheet17.xml><?xml version="1.0" encoding="utf-8"?>
<worksheet xmlns="http://schemas.openxmlformats.org/spreadsheetml/2006/main" xmlns:r="http://schemas.openxmlformats.org/officeDocument/2006/relationships">
  <sheetPr>
    <pageSetUpPr fitToPage="1"/>
  </sheetPr>
  <dimension ref="B2:M58"/>
  <sheetViews>
    <sheetView showGridLines="0" zoomScaleSheetLayoutView="100" zoomScalePageLayoutView="0" workbookViewId="0" topLeftCell="A1">
      <selection activeCell="A1" sqref="A1"/>
    </sheetView>
  </sheetViews>
  <sheetFormatPr defaultColWidth="9.140625" defaultRowHeight="12.75"/>
  <cols>
    <col min="1" max="1" width="9.140625" style="1" customWidth="1"/>
    <col min="2" max="2" width="4.8515625" style="1" customWidth="1"/>
    <col min="3" max="3" width="9.8515625" style="1" customWidth="1"/>
    <col min="4" max="4" width="10.7109375" style="1" customWidth="1"/>
    <col min="5" max="5" width="8.140625" style="1" customWidth="1"/>
    <col min="6" max="6" width="10.421875" style="1" customWidth="1"/>
    <col min="7" max="7" width="8.28125" style="1" customWidth="1"/>
    <col min="8" max="8" width="11.140625" style="1" customWidth="1"/>
    <col min="9" max="9" width="10.28125" style="1" customWidth="1"/>
    <col min="10" max="10" width="8.57421875" style="1" customWidth="1"/>
    <col min="11" max="11" width="9.421875" style="1" customWidth="1"/>
    <col min="12" max="12" width="12.8515625" style="1" customWidth="1"/>
    <col min="13" max="13" width="8.7109375" style="1" customWidth="1"/>
    <col min="14" max="14" width="10.28125" style="1" customWidth="1"/>
    <col min="15" max="15" width="9.8515625" style="1" customWidth="1"/>
    <col min="16" max="16" width="13.421875" style="1" customWidth="1"/>
    <col min="17" max="17" width="14.140625" style="1" customWidth="1"/>
    <col min="18" max="18" width="2.57421875" style="1" customWidth="1"/>
    <col min="19" max="20" width="9.28125" style="1" customWidth="1"/>
    <col min="21" max="16384" width="9.140625" style="1" customWidth="1"/>
  </cols>
  <sheetData>
    <row r="1" s="365" customFormat="1" ht="12.75"/>
    <row r="2" spans="3:12" s="365" customFormat="1" ht="12.75">
      <c r="C2" s="315"/>
      <c r="D2" s="315"/>
      <c r="E2" s="315"/>
      <c r="F2" s="618" t="s">
        <v>149</v>
      </c>
      <c r="G2" s="618"/>
      <c r="H2" s="618"/>
      <c r="I2" s="618"/>
      <c r="J2" s="618"/>
      <c r="K2" s="618"/>
      <c r="L2" s="618"/>
    </row>
    <row r="3" spans="3:12" s="365" customFormat="1" ht="12.75">
      <c r="C3" s="315"/>
      <c r="D3" s="315"/>
      <c r="E3" s="315"/>
      <c r="F3" s="315"/>
      <c r="G3" s="315"/>
      <c r="H3" s="366"/>
      <c r="I3" s="366"/>
      <c r="J3" s="366"/>
      <c r="K3" s="366"/>
      <c r="L3" s="366"/>
    </row>
    <row r="4" spans="2:12" s="365" customFormat="1" ht="12.75">
      <c r="B4" s="443" t="s">
        <v>205</v>
      </c>
      <c r="C4" s="443"/>
      <c r="D4" s="443"/>
      <c r="E4" s="443"/>
      <c r="F4" s="315"/>
      <c r="G4" s="315"/>
      <c r="H4" s="366"/>
      <c r="I4" s="366"/>
      <c r="J4" s="366"/>
      <c r="K4" s="593" t="s">
        <v>148</v>
      </c>
      <c r="L4" s="593"/>
    </row>
    <row r="5" spans="3:12" s="365" customFormat="1" ht="12.75">
      <c r="C5" s="315"/>
      <c r="D5" s="315"/>
      <c r="E5" s="315"/>
      <c r="F5" s="315"/>
      <c r="G5" s="315"/>
      <c r="H5" s="315"/>
      <c r="I5" s="315"/>
      <c r="J5" s="315"/>
      <c r="K5" s="315"/>
      <c r="L5" s="315"/>
    </row>
    <row r="6" spans="2:12" s="365" customFormat="1" ht="18.75">
      <c r="B6" s="619" t="s">
        <v>410</v>
      </c>
      <c r="C6" s="619"/>
      <c r="D6" s="619"/>
      <c r="E6" s="619"/>
      <c r="F6" s="619"/>
      <c r="G6" s="619"/>
      <c r="H6" s="634"/>
      <c r="I6" s="634"/>
      <c r="J6" s="634"/>
      <c r="K6" s="634"/>
      <c r="L6" s="634"/>
    </row>
    <row r="7" spans="3:11" s="365" customFormat="1" ht="12.75">
      <c r="C7" s="315"/>
      <c r="D7" s="315"/>
      <c r="E7" s="315"/>
      <c r="F7" s="315"/>
      <c r="G7" s="315"/>
      <c r="H7" s="315"/>
      <c r="I7" s="315"/>
      <c r="J7" s="315"/>
      <c r="K7" s="315"/>
    </row>
    <row r="8" spans="2:13" s="365" customFormat="1" ht="12.75" customHeight="1">
      <c r="B8" s="401">
        <v>5.15</v>
      </c>
      <c r="C8" s="581" t="s">
        <v>247</v>
      </c>
      <c r="D8" s="581"/>
      <c r="E8" s="581"/>
      <c r="F8" s="581"/>
      <c r="G8" s="581"/>
      <c r="H8" s="581"/>
      <c r="I8" s="581"/>
      <c r="J8" s="581"/>
      <c r="K8" s="581"/>
      <c r="L8" s="581"/>
      <c r="M8" s="581"/>
    </row>
    <row r="9" spans="2:13" s="365" customFormat="1" ht="12.75" customHeight="1">
      <c r="B9" s="401"/>
      <c r="C9" s="72"/>
      <c r="D9" s="72"/>
      <c r="E9" s="72"/>
      <c r="F9" s="72"/>
      <c r="G9" s="72"/>
      <c r="H9" s="72"/>
      <c r="I9" s="72"/>
      <c r="J9" s="72"/>
      <c r="K9" s="72"/>
      <c r="L9" s="72"/>
      <c r="M9" s="72"/>
    </row>
    <row r="10" spans="2:13" s="365" customFormat="1" ht="12.75" customHeight="1">
      <c r="B10" s="401"/>
      <c r="C10" s="86" t="s">
        <v>163</v>
      </c>
      <c r="D10" s="72"/>
      <c r="E10" s="72"/>
      <c r="F10" s="72"/>
      <c r="G10" s="72"/>
      <c r="H10" s="72"/>
      <c r="I10" s="72"/>
      <c r="J10" s="72"/>
      <c r="K10" s="72"/>
      <c r="L10" s="72"/>
      <c r="M10" s="72"/>
    </row>
    <row r="11" spans="2:13" s="365" customFormat="1" ht="12.75" customHeight="1">
      <c r="B11" s="401"/>
      <c r="C11" s="86" t="s">
        <v>249</v>
      </c>
      <c r="D11" s="72"/>
      <c r="E11" s="72"/>
      <c r="F11" s="72"/>
      <c r="G11" s="72"/>
      <c r="H11" s="72"/>
      <c r="I11" s="72"/>
      <c r="J11" s="72"/>
      <c r="K11" s="72"/>
      <c r="L11" s="72"/>
      <c r="M11" s="72"/>
    </row>
    <row r="12" spans="2:13" s="365" customFormat="1" ht="12.75" customHeight="1">
      <c r="B12" s="401"/>
      <c r="C12" s="86" t="s">
        <v>248</v>
      </c>
      <c r="D12" s="72"/>
      <c r="E12" s="72"/>
      <c r="F12" s="72"/>
      <c r="G12" s="72"/>
      <c r="H12" s="72"/>
      <c r="I12" s="72"/>
      <c r="J12" s="72"/>
      <c r="K12" s="72"/>
      <c r="L12" s="72"/>
      <c r="M12" s="72"/>
    </row>
    <row r="13" spans="2:13" s="365" customFormat="1" ht="12.75" customHeight="1">
      <c r="B13" s="401"/>
      <c r="C13" s="86" t="s">
        <v>250</v>
      </c>
      <c r="D13" s="72"/>
      <c r="E13" s="72"/>
      <c r="F13" s="72"/>
      <c r="G13" s="72"/>
      <c r="H13" s="72"/>
      <c r="I13" s="72"/>
      <c r="J13" s="72"/>
      <c r="K13" s="72"/>
      <c r="L13" s="72"/>
      <c r="M13" s="72"/>
    </row>
    <row r="14" spans="2:13" s="365" customFormat="1" ht="12.75" customHeight="1">
      <c r="B14" s="401"/>
      <c r="C14" s="86" t="s">
        <v>251</v>
      </c>
      <c r="D14" s="72"/>
      <c r="E14" s="72"/>
      <c r="F14" s="72"/>
      <c r="G14" s="72"/>
      <c r="H14" s="72"/>
      <c r="I14" s="72"/>
      <c r="J14" s="72"/>
      <c r="K14" s="72"/>
      <c r="L14" s="72"/>
      <c r="M14" s="72"/>
    </row>
    <row r="15" spans="2:13" s="365" customFormat="1" ht="12.75" customHeight="1">
      <c r="B15" s="401"/>
      <c r="C15" s="72"/>
      <c r="D15" s="72"/>
      <c r="E15" s="72"/>
      <c r="F15" s="72"/>
      <c r="G15" s="72"/>
      <c r="H15" s="72"/>
      <c r="I15" s="72"/>
      <c r="J15" s="72"/>
      <c r="K15" s="72"/>
      <c r="L15" s="72"/>
      <c r="M15" s="72"/>
    </row>
    <row r="16" spans="2:12" s="365" customFormat="1" ht="18.75">
      <c r="B16" s="633"/>
      <c r="C16" s="633"/>
      <c r="D16" s="633"/>
      <c r="E16" s="633"/>
      <c r="F16" s="633"/>
      <c r="G16" s="633"/>
      <c r="H16" s="619" t="s">
        <v>411</v>
      </c>
      <c r="I16" s="619"/>
      <c r="J16" s="619"/>
      <c r="K16" s="619"/>
      <c r="L16" s="619"/>
    </row>
    <row r="18" spans="2:7" ht="15.75" customHeight="1">
      <c r="B18" s="4"/>
      <c r="G18" s="11"/>
    </row>
    <row r="19" spans="4:11" ht="24.75" customHeight="1">
      <c r="D19" s="453"/>
      <c r="E19" s="658" t="s">
        <v>56</v>
      </c>
      <c r="F19" s="658"/>
      <c r="G19" s="658" t="s">
        <v>59</v>
      </c>
      <c r="H19" s="658"/>
      <c r="I19" s="658" t="s">
        <v>60</v>
      </c>
      <c r="J19" s="658"/>
      <c r="K19" s="664" t="s">
        <v>363</v>
      </c>
    </row>
    <row r="20" spans="4:11" ht="22.5" customHeight="1">
      <c r="D20" s="454" t="s">
        <v>28</v>
      </c>
      <c r="E20" s="454" t="s">
        <v>29</v>
      </c>
      <c r="F20" s="454" t="s">
        <v>31</v>
      </c>
      <c r="G20" s="454" t="s">
        <v>29</v>
      </c>
      <c r="H20" s="454" t="s">
        <v>31</v>
      </c>
      <c r="I20" s="454" t="s">
        <v>29</v>
      </c>
      <c r="J20" s="454" t="s">
        <v>31</v>
      </c>
      <c r="K20" s="665"/>
    </row>
    <row r="21" spans="4:11" ht="12.75">
      <c r="D21" s="263"/>
      <c r="E21" s="360" t="s">
        <v>57</v>
      </c>
      <c r="F21" s="360" t="s">
        <v>58</v>
      </c>
      <c r="G21" s="360" t="s">
        <v>57</v>
      </c>
      <c r="H21" s="360" t="s">
        <v>58</v>
      </c>
      <c r="I21" s="360" t="s">
        <v>57</v>
      </c>
      <c r="J21" s="360" t="s">
        <v>58</v>
      </c>
      <c r="K21" s="360" t="s">
        <v>58</v>
      </c>
    </row>
    <row r="22" spans="4:11" ht="8.25" customHeight="1">
      <c r="D22" s="4"/>
      <c r="E22" s="4"/>
      <c r="F22" s="4"/>
      <c r="G22" s="4"/>
      <c r="H22" s="4"/>
      <c r="I22" s="4"/>
      <c r="J22" s="4"/>
      <c r="K22" s="4"/>
    </row>
    <row r="23" spans="4:11" ht="12.75">
      <c r="D23" s="313">
        <v>2010</v>
      </c>
      <c r="E23" s="446">
        <v>600</v>
      </c>
      <c r="F23" s="446">
        <f>+E23*25</f>
        <v>15000</v>
      </c>
      <c r="G23" s="446">
        <v>2500</v>
      </c>
      <c r="H23" s="446">
        <f>+G23*5</f>
        <v>12500</v>
      </c>
      <c r="I23" s="446">
        <v>70</v>
      </c>
      <c r="J23" s="446">
        <v>3500</v>
      </c>
      <c r="K23" s="446">
        <f>F23+H23+J23</f>
        <v>31000</v>
      </c>
    </row>
    <row r="24" spans="4:11" ht="12.75">
      <c r="D24" s="202">
        <f>+D23+1</f>
        <v>2011</v>
      </c>
      <c r="E24" s="457">
        <v>630</v>
      </c>
      <c r="F24" s="457">
        <v>16500</v>
      </c>
      <c r="G24" s="457">
        <v>2525</v>
      </c>
      <c r="H24" s="457">
        <v>13200</v>
      </c>
      <c r="I24" s="457">
        <v>77</v>
      </c>
      <c r="J24" s="457">
        <v>4050</v>
      </c>
      <c r="K24" s="457">
        <f>F24+H24+J24</f>
        <v>33750</v>
      </c>
    </row>
    <row r="25" spans="4:11" ht="12.75">
      <c r="D25" s="313">
        <f>+D24+1</f>
        <v>2012</v>
      </c>
      <c r="E25" s="446">
        <v>660</v>
      </c>
      <c r="F25" s="446">
        <v>18000</v>
      </c>
      <c r="G25" s="446">
        <v>2500</v>
      </c>
      <c r="H25" s="446">
        <v>14000</v>
      </c>
      <c r="I25" s="446">
        <v>85</v>
      </c>
      <c r="J25" s="446">
        <v>4600</v>
      </c>
      <c r="K25" s="446">
        <f>F25+H25+J25</f>
        <v>36600</v>
      </c>
    </row>
    <row r="26" spans="4:11" ht="12.75">
      <c r="D26" s="202">
        <f>+D25+1</f>
        <v>2013</v>
      </c>
      <c r="E26" s="458">
        <v>700</v>
      </c>
      <c r="F26" s="458">
        <v>19800</v>
      </c>
      <c r="G26" s="458">
        <v>2550</v>
      </c>
      <c r="H26" s="458">
        <v>15100</v>
      </c>
      <c r="I26" s="458">
        <v>96</v>
      </c>
      <c r="J26" s="457">
        <v>5300</v>
      </c>
      <c r="K26" s="457">
        <f>F26+H26+J26</f>
        <v>40200</v>
      </c>
    </row>
    <row r="27" spans="4:11" ht="12.75">
      <c r="D27" s="455">
        <f>+D26+1</f>
        <v>2014</v>
      </c>
      <c r="E27" s="456">
        <v>725</v>
      </c>
      <c r="F27" s="456">
        <v>21100</v>
      </c>
      <c r="G27" s="456">
        <v>2600</v>
      </c>
      <c r="H27" s="456">
        <v>16300</v>
      </c>
      <c r="I27" s="456">
        <v>102</v>
      </c>
      <c r="J27" s="456">
        <v>6010</v>
      </c>
      <c r="K27" s="456">
        <f>F27+H27+J27</f>
        <v>43410</v>
      </c>
    </row>
    <row r="28" ht="12.75">
      <c r="C28" s="7"/>
    </row>
    <row r="29" spans="2:12" ht="15" customHeight="1">
      <c r="B29" s="663" t="s">
        <v>24</v>
      </c>
      <c r="C29" s="663"/>
      <c r="D29" s="663"/>
      <c r="E29" s="663"/>
      <c r="F29" s="663"/>
      <c r="G29" s="663"/>
      <c r="H29" s="663"/>
      <c r="I29" s="663"/>
      <c r="J29" s="663"/>
      <c r="K29" s="663"/>
      <c r="L29" s="663"/>
    </row>
    <row r="30" spans="2:12" ht="15" customHeight="1">
      <c r="B30" s="663"/>
      <c r="C30" s="663"/>
      <c r="D30" s="663"/>
      <c r="E30" s="663"/>
      <c r="F30" s="663"/>
      <c r="G30" s="663"/>
      <c r="H30" s="663"/>
      <c r="I30" s="663"/>
      <c r="J30" s="663"/>
      <c r="K30" s="663"/>
      <c r="L30" s="663"/>
    </row>
    <row r="31" ht="12.75">
      <c r="C31" s="7"/>
    </row>
    <row r="32" spans="3:12" ht="51.75" customHeight="1">
      <c r="C32" s="661" t="s">
        <v>28</v>
      </c>
      <c r="D32" s="653" t="s">
        <v>68</v>
      </c>
      <c r="E32" s="653"/>
      <c r="F32" s="653"/>
      <c r="G32" s="459"/>
      <c r="H32" s="459"/>
      <c r="I32" s="460" t="s">
        <v>360</v>
      </c>
      <c r="J32" s="460" t="s">
        <v>359</v>
      </c>
      <c r="K32" s="654" t="s">
        <v>69</v>
      </c>
      <c r="L32" s="654"/>
    </row>
    <row r="33" spans="3:12" ht="13.5">
      <c r="C33" s="662"/>
      <c r="D33" s="450"/>
      <c r="E33" s="450"/>
      <c r="F33" s="450"/>
      <c r="G33" s="655" t="s">
        <v>12</v>
      </c>
      <c r="H33" s="655" t="s">
        <v>13</v>
      </c>
      <c r="I33" s="659"/>
      <c r="J33" s="659"/>
      <c r="K33" s="659"/>
      <c r="L33" s="659"/>
    </row>
    <row r="34" spans="3:12" ht="19.5">
      <c r="C34" s="662"/>
      <c r="D34" s="461" t="s">
        <v>14</v>
      </c>
      <c r="E34" s="461" t="s">
        <v>15</v>
      </c>
      <c r="F34" s="461" t="s">
        <v>16</v>
      </c>
      <c r="G34" s="656"/>
      <c r="H34" s="656"/>
      <c r="I34" s="659"/>
      <c r="J34" s="659"/>
      <c r="K34" s="659"/>
      <c r="L34" s="659"/>
    </row>
    <row r="35" spans="3:12" ht="12.75">
      <c r="C35" s="622"/>
      <c r="D35" s="462"/>
      <c r="E35" s="462"/>
      <c r="F35" s="462"/>
      <c r="G35" s="462"/>
      <c r="H35" s="462"/>
      <c r="I35" s="462"/>
      <c r="J35" s="660"/>
      <c r="K35" s="462"/>
      <c r="L35" s="462"/>
    </row>
    <row r="36" spans="3:12" ht="8.25" customHeight="1">
      <c r="C36" s="4"/>
      <c r="D36" s="4"/>
      <c r="E36" s="4"/>
      <c r="F36" s="4"/>
      <c r="G36" s="4"/>
      <c r="H36" s="4"/>
      <c r="I36" s="4"/>
      <c r="J36" s="4"/>
      <c r="K36" s="4"/>
      <c r="L36" s="4"/>
    </row>
    <row r="37" spans="3:12" ht="12.75">
      <c r="C37" s="313">
        <f>+D23</f>
        <v>2010</v>
      </c>
      <c r="D37" s="446">
        <f>+F23/E23</f>
        <v>25</v>
      </c>
      <c r="E37" s="446">
        <f>+H23/G23</f>
        <v>5</v>
      </c>
      <c r="F37" s="446">
        <f>+J23/I23</f>
        <v>50</v>
      </c>
      <c r="G37" s="446">
        <f>+(D37*E$23+E37*G$23+F37*I$23)</f>
        <v>31000</v>
      </c>
      <c r="H37" s="446">
        <f>$D$37*E23+$E$37*G23+$F$37*I23</f>
        <v>31000</v>
      </c>
      <c r="I37" s="446">
        <f>+G37/G$37</f>
        <v>1</v>
      </c>
      <c r="J37" s="446">
        <f>(F23+H23+J23)/I37</f>
        <v>31000</v>
      </c>
      <c r="K37" s="313">
        <f>+H37/($F$23+$H$23+$J$23)</f>
        <v>1</v>
      </c>
      <c r="L37" s="446">
        <f>(F23+H23+J23)/G37</f>
        <v>1</v>
      </c>
    </row>
    <row r="38" spans="3:12" ht="12.75">
      <c r="C38" s="202">
        <f>+D24</f>
        <v>2011</v>
      </c>
      <c r="D38" s="457">
        <f>+F24/E24</f>
        <v>26.19047619047619</v>
      </c>
      <c r="E38" s="457">
        <f>+H24/G24</f>
        <v>5.227722772277228</v>
      </c>
      <c r="F38" s="457">
        <f>+J24/I24</f>
        <v>52.5974025974026</v>
      </c>
      <c r="G38" s="457">
        <f>+(D38*E$23+E38*G$23+F38*I$23)</f>
        <v>32465.410826796964</v>
      </c>
      <c r="H38" s="457">
        <f>$D$37*E24+$E$37*G24+$F$37*I24</f>
        <v>32225</v>
      </c>
      <c r="I38" s="457">
        <f>+G38/G$37</f>
        <v>1.0472713169934504</v>
      </c>
      <c r="J38" s="457">
        <f>(F24+H24+J24)/I38</f>
        <v>32226.605897019013</v>
      </c>
      <c r="K38" s="202">
        <f>+H38/($F$23+$H$23+$J$23)</f>
        <v>1.039516129032258</v>
      </c>
      <c r="L38" s="457">
        <f>(F24+H24+J24)/G38</f>
        <v>1.0395679321619038</v>
      </c>
    </row>
    <row r="39" spans="3:12" ht="12.75">
      <c r="C39" s="313">
        <f>+D25</f>
        <v>2012</v>
      </c>
      <c r="D39" s="446">
        <f>+F25/E25</f>
        <v>27.272727272727273</v>
      </c>
      <c r="E39" s="446">
        <f>+H25/G25</f>
        <v>5.6</v>
      </c>
      <c r="F39" s="446">
        <f>+J25/I25</f>
        <v>54.11764705882353</v>
      </c>
      <c r="G39" s="446">
        <f>+(D39*E$23+E39*G$23+F39*I$23)</f>
        <v>34151.87165775401</v>
      </c>
      <c r="H39" s="446">
        <f>$D$37*E25+$E$37*G25+$F$37*I25</f>
        <v>33250</v>
      </c>
      <c r="I39" s="446">
        <f>+G39/G$37</f>
        <v>1.1016732792823873</v>
      </c>
      <c r="J39" s="446">
        <f>(F25+H25+J25)/I39</f>
        <v>33222.190905674564</v>
      </c>
      <c r="K39" s="313">
        <f>+H39/($F$23+$H$23+$J$23)</f>
        <v>1.0725806451612903</v>
      </c>
      <c r="L39" s="446">
        <f>(F25+H25+J25)/G39</f>
        <v>1.0716835776024052</v>
      </c>
    </row>
    <row r="40" spans="3:12" ht="12.75">
      <c r="C40" s="202">
        <f>+D26</f>
        <v>2013</v>
      </c>
      <c r="D40" s="458">
        <f>+F26/E26</f>
        <v>28.285714285714285</v>
      </c>
      <c r="E40" s="458">
        <f>+H26/G26</f>
        <v>5.921568627450981</v>
      </c>
      <c r="F40" s="458">
        <f>+J26/I26</f>
        <v>55.208333333333336</v>
      </c>
      <c r="G40" s="458">
        <f>+(D40*E$23+E40*G$23+F40*I$23)</f>
        <v>35639.933473389356</v>
      </c>
      <c r="H40" s="458">
        <f>$D$37*E26+$E$37*G26+$F$37*I26</f>
        <v>35050</v>
      </c>
      <c r="I40" s="457">
        <f>+G40/G$37</f>
        <v>1.1496752733351405</v>
      </c>
      <c r="J40" s="457">
        <f>(F26+H26+J26)/I40</f>
        <v>34966.39523557131</v>
      </c>
      <c r="K40" s="202">
        <f>+H40/($F$23+$H$23+$J$23)</f>
        <v>1.1306451612903226</v>
      </c>
      <c r="L40" s="458">
        <f>(F26+H26+J26)/G40</f>
        <v>1.1279482334055262</v>
      </c>
    </row>
    <row r="41" spans="3:12" ht="12.75">
      <c r="C41" s="455">
        <f>+D27</f>
        <v>2014</v>
      </c>
      <c r="D41" s="456">
        <f>+F27/E27</f>
        <v>29.103448275862068</v>
      </c>
      <c r="E41" s="456">
        <f>+H27/G27</f>
        <v>6.269230769230769</v>
      </c>
      <c r="F41" s="456">
        <f>+J27/I27</f>
        <v>58.92156862745098</v>
      </c>
      <c r="G41" s="456">
        <f>+(D41*E$23+E41*G$23+F41*I$23)</f>
        <v>37259.65569251573</v>
      </c>
      <c r="H41" s="456">
        <f>$D$37*E27+$E$37*G27+$F$37*I27</f>
        <v>36225</v>
      </c>
      <c r="I41" s="456">
        <f>+G41/G$37</f>
        <v>1.2019243771779267</v>
      </c>
      <c r="J41" s="456">
        <f>(F27+H27+J27)/I41</f>
        <v>36117.080928107185</v>
      </c>
      <c r="K41" s="455">
        <f>+H41/($F$23+$H$23+$J$23)</f>
        <v>1.168548387096774</v>
      </c>
      <c r="L41" s="456">
        <f>(F27+H27+J27)/G41</f>
        <v>1.165067126713135</v>
      </c>
    </row>
    <row r="42" spans="2:12" ht="12.75">
      <c r="B42" s="14"/>
      <c r="C42" s="133"/>
      <c r="D42" s="134"/>
      <c r="E42" s="134"/>
      <c r="F42" s="134"/>
      <c r="G42" s="134"/>
      <c r="H42" s="134"/>
      <c r="I42" s="134"/>
      <c r="J42" s="134"/>
      <c r="K42" s="134"/>
      <c r="L42" s="20"/>
    </row>
    <row r="43" spans="2:12" ht="12.75">
      <c r="B43" s="14"/>
      <c r="C43" s="133"/>
      <c r="D43" s="134"/>
      <c r="E43" s="134"/>
      <c r="F43" s="134"/>
      <c r="G43" s="134"/>
      <c r="H43" s="134"/>
      <c r="I43" s="134"/>
      <c r="J43" s="134"/>
      <c r="K43" s="134"/>
      <c r="L43" s="20"/>
    </row>
    <row r="44" spans="2:12" ht="12.75">
      <c r="B44" s="581" t="s">
        <v>338</v>
      </c>
      <c r="C44" s="581"/>
      <c r="D44" s="581"/>
      <c r="E44" s="581"/>
      <c r="F44" s="581"/>
      <c r="G44" s="581"/>
      <c r="H44" s="581"/>
      <c r="I44" s="581"/>
      <c r="J44" s="581"/>
      <c r="K44" s="581"/>
      <c r="L44" s="581"/>
    </row>
    <row r="45" spans="2:12" ht="12.75">
      <c r="B45" s="581"/>
      <c r="C45" s="581"/>
      <c r="D45" s="581"/>
      <c r="E45" s="581"/>
      <c r="F45" s="581"/>
      <c r="G45" s="581"/>
      <c r="H45" s="581"/>
      <c r="I45" s="581"/>
      <c r="J45" s="581"/>
      <c r="K45" s="581"/>
      <c r="L45" s="581"/>
    </row>
    <row r="46" spans="2:12" ht="12.75">
      <c r="B46" s="581"/>
      <c r="C46" s="581"/>
      <c r="D46" s="581"/>
      <c r="E46" s="581"/>
      <c r="F46" s="581"/>
      <c r="G46" s="581"/>
      <c r="H46" s="581"/>
      <c r="I46" s="581"/>
      <c r="J46" s="581"/>
      <c r="K46" s="581"/>
      <c r="L46" s="581"/>
    </row>
    <row r="47" spans="2:12" ht="15.75">
      <c r="B47" s="44"/>
      <c r="C47" s="133"/>
      <c r="D47" s="134"/>
      <c r="E47" s="134"/>
      <c r="F47" s="134"/>
      <c r="G47" s="134"/>
      <c r="H47" s="134"/>
      <c r="I47" s="134"/>
      <c r="J47" s="134"/>
      <c r="K47" s="134"/>
      <c r="L47" s="20"/>
    </row>
    <row r="48" spans="2:12" ht="12.75">
      <c r="B48" s="581" t="s">
        <v>339</v>
      </c>
      <c r="C48" s="629"/>
      <c r="D48" s="629"/>
      <c r="E48" s="629"/>
      <c r="F48" s="629"/>
      <c r="G48" s="629"/>
      <c r="H48" s="629"/>
      <c r="I48" s="629"/>
      <c r="J48" s="629"/>
      <c r="K48" s="629"/>
      <c r="L48" s="635"/>
    </row>
    <row r="49" spans="2:12" ht="12.75">
      <c r="B49" s="629"/>
      <c r="C49" s="629"/>
      <c r="D49" s="629"/>
      <c r="E49" s="629"/>
      <c r="F49" s="629"/>
      <c r="G49" s="629"/>
      <c r="H49" s="629"/>
      <c r="I49" s="629"/>
      <c r="J49" s="629"/>
      <c r="K49" s="629"/>
      <c r="L49" s="635"/>
    </row>
    <row r="50" spans="2:12" ht="12.75">
      <c r="B50" s="629"/>
      <c r="C50" s="629"/>
      <c r="D50" s="629"/>
      <c r="E50" s="629"/>
      <c r="F50" s="629"/>
      <c r="G50" s="629"/>
      <c r="H50" s="629"/>
      <c r="I50" s="629"/>
      <c r="J50" s="629"/>
      <c r="K50" s="629"/>
      <c r="L50" s="635"/>
    </row>
    <row r="51" spans="2:12" ht="12.75">
      <c r="B51" s="635"/>
      <c r="C51" s="635"/>
      <c r="D51" s="635"/>
      <c r="E51" s="635"/>
      <c r="F51" s="635"/>
      <c r="G51" s="635"/>
      <c r="H51" s="635"/>
      <c r="I51" s="635"/>
      <c r="J51" s="635"/>
      <c r="K51" s="635"/>
      <c r="L51" s="635"/>
    </row>
    <row r="52" spans="2:12" ht="15.75">
      <c r="B52" s="44"/>
      <c r="C52" s="133"/>
      <c r="D52" s="134"/>
      <c r="E52" s="134"/>
      <c r="F52" s="134"/>
      <c r="G52" s="134"/>
      <c r="H52" s="134"/>
      <c r="I52" s="134"/>
      <c r="J52" s="134"/>
      <c r="K52" s="134"/>
      <c r="L52" s="20"/>
    </row>
    <row r="53" spans="2:12" ht="12.75">
      <c r="B53" s="581" t="s">
        <v>340</v>
      </c>
      <c r="C53" s="581"/>
      <c r="D53" s="581"/>
      <c r="E53" s="581"/>
      <c r="F53" s="581"/>
      <c r="G53" s="581"/>
      <c r="H53" s="581"/>
      <c r="I53" s="581"/>
      <c r="J53" s="581"/>
      <c r="K53" s="581"/>
      <c r="L53" s="657"/>
    </row>
    <row r="54" spans="2:12" ht="12.75">
      <c r="B54" s="581"/>
      <c r="C54" s="581"/>
      <c r="D54" s="581"/>
      <c r="E54" s="581"/>
      <c r="F54" s="581"/>
      <c r="G54" s="581"/>
      <c r="H54" s="581"/>
      <c r="I54" s="581"/>
      <c r="J54" s="581"/>
      <c r="K54" s="581"/>
      <c r="L54" s="657"/>
    </row>
    <row r="55" spans="2:12" ht="12.75">
      <c r="B55" s="581"/>
      <c r="C55" s="581"/>
      <c r="D55" s="581"/>
      <c r="E55" s="581"/>
      <c r="F55" s="581"/>
      <c r="G55" s="581"/>
      <c r="H55" s="581"/>
      <c r="I55" s="581"/>
      <c r="J55" s="581"/>
      <c r="K55" s="581"/>
      <c r="L55" s="657"/>
    </row>
    <row r="56" spans="2:12" ht="12.75">
      <c r="B56" s="581"/>
      <c r="C56" s="581"/>
      <c r="D56" s="581"/>
      <c r="E56" s="581"/>
      <c r="F56" s="581"/>
      <c r="G56" s="581"/>
      <c r="H56" s="581"/>
      <c r="I56" s="581"/>
      <c r="J56" s="581"/>
      <c r="K56" s="581"/>
      <c r="L56" s="657"/>
    </row>
    <row r="57" spans="2:12" ht="12.75">
      <c r="B57" s="14"/>
      <c r="C57" s="133"/>
      <c r="D57" s="134"/>
      <c r="E57" s="134"/>
      <c r="F57" s="134"/>
      <c r="G57" s="134"/>
      <c r="H57" s="134"/>
      <c r="I57" s="134"/>
      <c r="J57" s="134"/>
      <c r="K57" s="134"/>
      <c r="L57" s="20"/>
    </row>
    <row r="58" spans="2:12" ht="15.75">
      <c r="B58" s="628" t="s">
        <v>267</v>
      </c>
      <c r="C58" s="628"/>
      <c r="D58" s="628"/>
      <c r="E58" s="628"/>
      <c r="F58" s="628"/>
      <c r="G58" s="628"/>
      <c r="H58" s="627" t="s">
        <v>150</v>
      </c>
      <c r="I58" s="627"/>
      <c r="J58" s="627"/>
      <c r="K58" s="627"/>
      <c r="L58" s="627"/>
    </row>
  </sheetData>
  <sheetProtection password="E892" sheet="1" formatCells="0" formatColumns="0" formatRows="0" insertColumns="0" insertRows="0" insertHyperlinks="0" deleteColumns="0" deleteRows="0" sort="0" autoFilter="0" pivotTables="0"/>
  <mergeCells count="26">
    <mergeCell ref="B6:G6"/>
    <mergeCell ref="B58:G58"/>
    <mergeCell ref="B16:G16"/>
    <mergeCell ref="H6:L6"/>
    <mergeCell ref="C32:C35"/>
    <mergeCell ref="C8:M8"/>
    <mergeCell ref="B29:L30"/>
    <mergeCell ref="B48:L51"/>
    <mergeCell ref="K19:K20"/>
    <mergeCell ref="B44:L46"/>
    <mergeCell ref="F2:L2"/>
    <mergeCell ref="K4:L4"/>
    <mergeCell ref="H16:L16"/>
    <mergeCell ref="J33:J35"/>
    <mergeCell ref="H58:L58"/>
    <mergeCell ref="I33:I34"/>
    <mergeCell ref="H33:H34"/>
    <mergeCell ref="K33:K34"/>
    <mergeCell ref="G19:H19"/>
    <mergeCell ref="L33:L34"/>
    <mergeCell ref="D32:F32"/>
    <mergeCell ref="K32:L32"/>
    <mergeCell ref="G33:G34"/>
    <mergeCell ref="B53:L56"/>
    <mergeCell ref="I19:J19"/>
    <mergeCell ref="E19:F19"/>
  </mergeCells>
  <hyperlinks>
    <hyperlink ref="K4" location="Índice!E7" display="Volver al Índice"/>
    <hyperlink ref="K4:L4" location="Índice!B6"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portrait" scale="74" r:id="rId6"/>
  <headerFooter alignWithMargins="0">
    <oddFooter>&amp;R&amp;A</oddFooter>
  </headerFooter>
  <legacyDrawing r:id="rId5"/>
  <oleObjects>
    <oleObject progId="Equation.3" shapeId="1809100" r:id="rId1"/>
    <oleObject progId="Equation.3" shapeId="1822792" r:id="rId2"/>
    <oleObject progId="Equation.3" shapeId="1843771" r:id="rId3"/>
    <oleObject progId="Equation.3" shapeId="1847020" r:id="rId4"/>
  </oleObjects>
</worksheet>
</file>

<file path=xl/worksheets/sheet18.xml><?xml version="1.0" encoding="utf-8"?>
<worksheet xmlns="http://schemas.openxmlformats.org/spreadsheetml/2006/main" xmlns:r="http://schemas.openxmlformats.org/officeDocument/2006/relationships">
  <sheetPr>
    <pageSetUpPr fitToPage="1"/>
  </sheetPr>
  <dimension ref="B2:O66"/>
  <sheetViews>
    <sheetView showGridLines="0" zoomScale="90" zoomScaleNormal="90" zoomScaleSheetLayoutView="80" zoomScalePageLayoutView="0" workbookViewId="0" topLeftCell="A1">
      <selection activeCell="A1" sqref="A1"/>
    </sheetView>
  </sheetViews>
  <sheetFormatPr defaultColWidth="9.140625" defaultRowHeight="12.75"/>
  <cols>
    <col min="1" max="1" width="6.00390625" style="1" customWidth="1"/>
    <col min="2" max="2" width="9.140625" style="1" customWidth="1"/>
    <col min="3" max="3" width="18.00390625" style="1" customWidth="1"/>
    <col min="4" max="4" width="19.8515625" style="1" customWidth="1"/>
    <col min="5" max="5" width="24.421875" style="1" customWidth="1"/>
    <col min="6" max="6" width="26.421875" style="1" customWidth="1"/>
    <col min="7" max="7" width="17.00390625" style="1" customWidth="1"/>
    <col min="8" max="8" width="16.28125" style="1" customWidth="1"/>
    <col min="9" max="9" width="10.00390625" style="1" customWidth="1"/>
    <col min="10" max="11" width="8.7109375" style="1" customWidth="1"/>
    <col min="12" max="12" width="13.421875" style="1" customWidth="1"/>
    <col min="13" max="16384" width="9.140625" style="1" customWidth="1"/>
  </cols>
  <sheetData>
    <row r="1" s="192" customFormat="1" ht="12.75"/>
    <row r="2" spans="2:10" s="469" customFormat="1" ht="12.75">
      <c r="B2" s="468"/>
      <c r="C2" s="468"/>
      <c r="D2" s="468"/>
      <c r="E2" s="468"/>
      <c r="F2" s="669" t="s">
        <v>149</v>
      </c>
      <c r="G2" s="669"/>
      <c r="H2" s="669"/>
      <c r="I2" s="669"/>
      <c r="J2" s="669"/>
    </row>
    <row r="3" spans="2:10" s="469" customFormat="1" ht="12.75">
      <c r="B3" s="468"/>
      <c r="C3" s="468"/>
      <c r="D3" s="468"/>
      <c r="E3" s="468"/>
      <c r="F3" s="468"/>
      <c r="G3" s="468"/>
      <c r="H3" s="474"/>
      <c r="I3" s="474"/>
      <c r="J3" s="474"/>
    </row>
    <row r="4" spans="2:10" s="469" customFormat="1" ht="12.75">
      <c r="B4" s="470" t="s">
        <v>205</v>
      </c>
      <c r="C4" s="470"/>
      <c r="D4" s="470"/>
      <c r="E4" s="470"/>
      <c r="F4" s="468"/>
      <c r="G4" s="468"/>
      <c r="H4" s="474"/>
      <c r="I4" s="474"/>
      <c r="J4" s="475" t="s">
        <v>148</v>
      </c>
    </row>
    <row r="5" spans="2:8" s="192" customFormat="1" ht="12.75">
      <c r="B5" s="471"/>
      <c r="C5" s="471"/>
      <c r="D5" s="471"/>
      <c r="E5" s="471"/>
      <c r="F5" s="471"/>
      <c r="G5" s="471"/>
      <c r="H5" s="471"/>
    </row>
    <row r="6" spans="2:11" ht="18.75">
      <c r="B6" s="619" t="s">
        <v>410</v>
      </c>
      <c r="C6" s="619"/>
      <c r="D6" s="619"/>
      <c r="E6" s="619"/>
      <c r="F6" s="380"/>
      <c r="G6" s="380"/>
      <c r="H6" s="380"/>
      <c r="I6" s="380"/>
      <c r="J6" s="380"/>
      <c r="K6" s="379"/>
    </row>
    <row r="7" spans="2:8" ht="12.75">
      <c r="B7" s="60"/>
      <c r="C7" s="60"/>
      <c r="D7" s="60"/>
      <c r="E7" s="60"/>
      <c r="F7" s="60"/>
      <c r="G7" s="60"/>
      <c r="H7" s="60"/>
    </row>
    <row r="8" spans="2:13" ht="12.75" customHeight="1">
      <c r="B8" s="211">
        <v>5.16</v>
      </c>
      <c r="C8" s="573" t="s">
        <v>252</v>
      </c>
      <c r="D8" s="573"/>
      <c r="E8" s="573"/>
      <c r="F8" s="573"/>
      <c r="G8" s="573"/>
      <c r="H8" s="573"/>
      <c r="I8" s="573"/>
      <c r="J8" s="573"/>
      <c r="K8" s="573"/>
      <c r="L8" s="573"/>
      <c r="M8" s="573"/>
    </row>
    <row r="9" spans="2:13" ht="12.75" customHeight="1">
      <c r="B9" s="211"/>
      <c r="C9" s="70"/>
      <c r="D9" s="70"/>
      <c r="E9" s="70"/>
      <c r="F9" s="70"/>
      <c r="G9" s="70"/>
      <c r="H9" s="70"/>
      <c r="I9" s="70"/>
      <c r="J9" s="70"/>
      <c r="K9" s="70"/>
      <c r="L9" s="70"/>
      <c r="M9" s="70"/>
    </row>
    <row r="10" spans="2:3" ht="12.75" customHeight="1">
      <c r="B10" s="211"/>
      <c r="C10" s="4" t="s">
        <v>255</v>
      </c>
    </row>
    <row r="11" spans="2:13" ht="12.75" customHeight="1">
      <c r="B11" s="211"/>
      <c r="C11" s="86" t="s">
        <v>164</v>
      </c>
      <c r="D11" s="86"/>
      <c r="E11" s="86"/>
      <c r="F11" s="86"/>
      <c r="G11" s="86"/>
      <c r="H11" s="86"/>
      <c r="I11" s="86"/>
      <c r="J11" s="86"/>
      <c r="K11" s="86"/>
      <c r="L11" s="86"/>
      <c r="M11" s="86"/>
    </row>
    <row r="12" spans="2:13" ht="12.75" customHeight="1">
      <c r="B12" s="211"/>
      <c r="C12" s="86" t="s">
        <v>165</v>
      </c>
      <c r="D12" s="86"/>
      <c r="E12" s="86"/>
      <c r="F12" s="86"/>
      <c r="G12" s="86"/>
      <c r="H12" s="86"/>
      <c r="I12" s="86"/>
      <c r="J12" s="86"/>
      <c r="K12" s="86"/>
      <c r="L12" s="86"/>
      <c r="M12" s="86"/>
    </row>
    <row r="13" spans="2:13" ht="12.75" customHeight="1">
      <c r="B13" s="211"/>
      <c r="C13" s="582" t="s">
        <v>256</v>
      </c>
      <c r="D13" s="582"/>
      <c r="E13" s="582"/>
      <c r="F13" s="582"/>
      <c r="G13" s="582"/>
      <c r="H13" s="582"/>
      <c r="I13" s="582"/>
      <c r="J13" s="582"/>
      <c r="K13" s="234"/>
      <c r="L13" s="234"/>
      <c r="M13" s="234"/>
    </row>
    <row r="14" spans="2:13" ht="12.75" customHeight="1">
      <c r="B14" s="211"/>
      <c r="C14" s="582"/>
      <c r="D14" s="582"/>
      <c r="E14" s="582"/>
      <c r="F14" s="582"/>
      <c r="G14" s="582"/>
      <c r="H14" s="582"/>
      <c r="I14" s="582"/>
      <c r="J14" s="582"/>
      <c r="K14" s="234"/>
      <c r="L14" s="234"/>
      <c r="M14" s="234"/>
    </row>
    <row r="15" spans="2:13" ht="12" customHeight="1">
      <c r="B15" s="60"/>
      <c r="C15" s="596" t="s">
        <v>257</v>
      </c>
      <c r="D15" s="596"/>
      <c r="E15" s="596"/>
      <c r="F15" s="596"/>
      <c r="G15" s="596"/>
      <c r="H15" s="596"/>
      <c r="I15" s="596"/>
      <c r="J15" s="596"/>
      <c r="K15" s="432"/>
      <c r="L15" s="432"/>
      <c r="M15" s="432"/>
    </row>
    <row r="16" spans="2:13" ht="21" customHeight="1">
      <c r="B16" s="60"/>
      <c r="C16" s="596"/>
      <c r="D16" s="596"/>
      <c r="E16" s="596"/>
      <c r="F16" s="596"/>
      <c r="G16" s="596"/>
      <c r="H16" s="596"/>
      <c r="I16" s="596"/>
      <c r="J16" s="596"/>
      <c r="K16" s="432"/>
      <c r="L16" s="432"/>
      <c r="M16" s="432"/>
    </row>
    <row r="17" spans="2:10" ht="12.75">
      <c r="B17" s="60"/>
      <c r="C17" s="399"/>
      <c r="D17" s="399"/>
      <c r="E17" s="399"/>
      <c r="F17" s="399"/>
      <c r="G17" s="399"/>
      <c r="H17" s="399"/>
      <c r="I17" s="399"/>
      <c r="J17" s="399"/>
    </row>
    <row r="18" spans="2:11" ht="18.75">
      <c r="B18" s="380"/>
      <c r="C18" s="380"/>
      <c r="D18" s="380"/>
      <c r="E18" s="380"/>
      <c r="F18" s="619" t="s">
        <v>411</v>
      </c>
      <c r="G18" s="619"/>
      <c r="H18" s="619"/>
      <c r="I18" s="619"/>
      <c r="J18" s="619"/>
      <c r="K18" s="398"/>
    </row>
    <row r="20" spans="2:13" ht="12.75">
      <c r="B20" s="4"/>
      <c r="C20" s="4" t="s">
        <v>166</v>
      </c>
      <c r="D20" s="4"/>
      <c r="E20" s="4"/>
      <c r="F20" s="4"/>
      <c r="G20" s="4"/>
      <c r="H20" s="4"/>
      <c r="I20" s="4"/>
      <c r="J20" s="4"/>
      <c r="K20" s="4"/>
      <c r="L20" s="4"/>
      <c r="M20" s="4"/>
    </row>
    <row r="21" spans="2:13" ht="12.75">
      <c r="B21" s="4"/>
      <c r="C21" s="4"/>
      <c r="D21" s="4"/>
      <c r="E21" s="4"/>
      <c r="F21" s="4"/>
      <c r="G21" s="4"/>
      <c r="H21" s="4"/>
      <c r="I21" s="4"/>
      <c r="J21" s="4"/>
      <c r="K21" s="4"/>
      <c r="L21" s="4"/>
      <c r="M21" s="4"/>
    </row>
    <row r="22" spans="2:13" ht="12" customHeight="1" thickBot="1">
      <c r="B22" s="4"/>
      <c r="C22" s="42"/>
      <c r="D22" s="42"/>
      <c r="E22" s="51"/>
      <c r="F22" s="51"/>
      <c r="G22" s="51"/>
      <c r="H22" s="4"/>
      <c r="I22" s="4"/>
      <c r="J22" s="4"/>
      <c r="K22" s="4"/>
      <c r="L22" s="4"/>
      <c r="M22" s="4"/>
    </row>
    <row r="23" spans="2:15" ht="26.25" customHeight="1">
      <c r="B23" s="5"/>
      <c r="C23" s="5"/>
      <c r="D23" s="42"/>
      <c r="E23" s="363" t="s">
        <v>28</v>
      </c>
      <c r="F23" s="363" t="s">
        <v>61</v>
      </c>
      <c r="G23" s="355" t="s">
        <v>62</v>
      </c>
      <c r="H23" s="4"/>
      <c r="I23" s="4"/>
      <c r="J23" s="4"/>
      <c r="K23" s="4"/>
      <c r="L23" s="4"/>
      <c r="M23" s="4"/>
      <c r="N23" s="4"/>
      <c r="O23" s="4"/>
    </row>
    <row r="24" spans="4:15" ht="13.5" thickBot="1">
      <c r="D24" s="42"/>
      <c r="E24" s="362"/>
      <c r="F24" s="362" t="s">
        <v>63</v>
      </c>
      <c r="G24" s="362" t="s">
        <v>63</v>
      </c>
      <c r="H24" s="4"/>
      <c r="I24" s="4"/>
      <c r="J24" s="4"/>
      <c r="K24" s="4"/>
      <c r="L24" s="4"/>
      <c r="M24" s="4"/>
      <c r="N24" s="4"/>
      <c r="O24" s="4"/>
    </row>
    <row r="25" spans="4:15" ht="9" customHeight="1">
      <c r="D25" s="42"/>
      <c r="E25" s="34"/>
      <c r="F25" s="34"/>
      <c r="G25" s="34"/>
      <c r="H25" s="4"/>
      <c r="I25" s="4"/>
      <c r="J25" s="4"/>
      <c r="K25" s="4"/>
      <c r="L25" s="4"/>
      <c r="M25" s="4"/>
      <c r="N25" s="4"/>
      <c r="O25" s="4"/>
    </row>
    <row r="26" spans="4:15" ht="12.75">
      <c r="D26" s="42"/>
      <c r="E26" s="325">
        <v>2010</v>
      </c>
      <c r="F26" s="463">
        <v>3.17</v>
      </c>
      <c r="G26" s="463">
        <v>4.7</v>
      </c>
      <c r="H26" s="4"/>
      <c r="I26" s="4"/>
      <c r="J26" s="4"/>
      <c r="K26" s="4"/>
      <c r="L26" s="4"/>
      <c r="M26" s="4"/>
      <c r="N26" s="4"/>
      <c r="O26" s="4"/>
    </row>
    <row r="27" spans="4:15" ht="12.75">
      <c r="D27" s="42"/>
      <c r="E27" s="202">
        <f>+E26+1</f>
        <v>2011</v>
      </c>
      <c r="F27" s="465">
        <v>3.73</v>
      </c>
      <c r="G27" s="465">
        <v>4.9</v>
      </c>
      <c r="H27" s="4"/>
      <c r="I27" s="4"/>
      <c r="J27" s="4"/>
      <c r="K27" s="4"/>
      <c r="L27" s="4"/>
      <c r="M27" s="4"/>
      <c r="N27" s="4"/>
      <c r="O27" s="4"/>
    </row>
    <row r="28" spans="4:15" ht="12.75">
      <c r="D28" s="42"/>
      <c r="E28" s="313">
        <f>+E27+1</f>
        <v>2012</v>
      </c>
      <c r="F28" s="463">
        <v>2.44</v>
      </c>
      <c r="G28" s="463">
        <v>0</v>
      </c>
      <c r="H28" s="4"/>
      <c r="I28" s="4"/>
      <c r="J28" s="4"/>
      <c r="K28" s="4"/>
      <c r="L28" s="4"/>
      <c r="M28" s="4"/>
      <c r="N28" s="4"/>
      <c r="O28" s="4"/>
    </row>
    <row r="29" spans="4:15" ht="12.75">
      <c r="D29" s="42"/>
      <c r="E29" s="202">
        <f>+E28+1</f>
        <v>2013</v>
      </c>
      <c r="F29" s="465">
        <v>1.94</v>
      </c>
      <c r="G29" s="465">
        <v>-1.9</v>
      </c>
      <c r="H29" s="4"/>
      <c r="I29" s="4"/>
      <c r="J29" s="4"/>
      <c r="K29" s="4"/>
      <c r="L29" s="4"/>
      <c r="M29" s="4"/>
      <c r="N29" s="4"/>
      <c r="O29" s="4"/>
    </row>
    <row r="30" spans="4:15" ht="13.5" thickBot="1">
      <c r="D30" s="42"/>
      <c r="E30" s="327">
        <f>+E29+1</f>
        <v>2014</v>
      </c>
      <c r="F30" s="464">
        <v>3.66</v>
      </c>
      <c r="G30" s="464">
        <v>1.3</v>
      </c>
      <c r="H30" s="4"/>
      <c r="I30" s="4"/>
      <c r="J30" s="4"/>
      <c r="K30" s="4"/>
      <c r="L30" s="4"/>
      <c r="M30" s="4"/>
      <c r="N30" s="4"/>
      <c r="O30" s="4"/>
    </row>
    <row r="31" spans="4:15" ht="12.75">
      <c r="D31" s="19"/>
      <c r="E31" s="19" t="s">
        <v>341</v>
      </c>
      <c r="F31" s="140"/>
      <c r="G31" s="19"/>
      <c r="H31" s="4"/>
      <c r="I31" s="4"/>
      <c r="J31" s="4"/>
      <c r="K31" s="4"/>
      <c r="L31" s="4"/>
      <c r="M31" s="4"/>
      <c r="N31" s="4"/>
      <c r="O31" s="4"/>
    </row>
    <row r="32" spans="3:14" ht="13.5" customHeight="1">
      <c r="C32" s="19"/>
      <c r="D32" s="668"/>
      <c r="E32" s="668"/>
      <c r="F32" s="137"/>
      <c r="G32" s="137"/>
      <c r="H32" s="4"/>
      <c r="I32" s="4"/>
      <c r="J32" s="4"/>
      <c r="K32" s="4"/>
      <c r="L32" s="4"/>
      <c r="M32" s="4"/>
      <c r="N32" s="4"/>
    </row>
    <row r="33" spans="2:13" ht="12.75">
      <c r="B33" s="19"/>
      <c r="C33" s="581" t="s">
        <v>361</v>
      </c>
      <c r="D33" s="629"/>
      <c r="E33" s="629"/>
      <c r="F33" s="629"/>
      <c r="G33" s="629"/>
      <c r="H33" s="629"/>
      <c r="I33" s="629"/>
      <c r="J33" s="629"/>
      <c r="K33" s="4"/>
      <c r="L33" s="4"/>
      <c r="M33" s="4"/>
    </row>
    <row r="34" spans="2:13" ht="12.75">
      <c r="B34" s="19"/>
      <c r="C34" s="629"/>
      <c r="D34" s="629"/>
      <c r="E34" s="629"/>
      <c r="F34" s="629"/>
      <c r="G34" s="629"/>
      <c r="H34" s="629"/>
      <c r="I34" s="629"/>
      <c r="J34" s="629"/>
      <c r="K34" s="4"/>
      <c r="L34" s="4"/>
      <c r="M34" s="4"/>
    </row>
    <row r="35" spans="2:13" ht="12.75">
      <c r="B35" s="19"/>
      <c r="C35" s="135"/>
      <c r="D35" s="135"/>
      <c r="E35" s="19"/>
      <c r="F35" s="4"/>
      <c r="G35" s="4"/>
      <c r="H35" s="4"/>
      <c r="I35" s="4"/>
      <c r="J35" s="4"/>
      <c r="K35" s="4"/>
      <c r="L35" s="4"/>
      <c r="M35" s="4"/>
    </row>
    <row r="36" spans="2:13" ht="13.5" thickBot="1">
      <c r="B36" s="19"/>
      <c r="C36" s="51"/>
      <c r="D36" s="51"/>
      <c r="E36" s="51"/>
      <c r="F36" s="51"/>
      <c r="G36" s="51"/>
      <c r="H36" s="51"/>
      <c r="I36" s="4"/>
      <c r="J36" s="4"/>
      <c r="K36" s="4"/>
      <c r="L36" s="4"/>
      <c r="M36" s="4"/>
    </row>
    <row r="37" spans="2:14" ht="12.75">
      <c r="B37" s="19"/>
      <c r="C37" s="613" t="s">
        <v>28</v>
      </c>
      <c r="D37" s="613" t="s">
        <v>61</v>
      </c>
      <c r="E37" s="592" t="s">
        <v>62</v>
      </c>
      <c r="F37" s="592" t="s">
        <v>76</v>
      </c>
      <c r="G37" s="592" t="s">
        <v>77</v>
      </c>
      <c r="H37" s="666" t="s">
        <v>342</v>
      </c>
      <c r="I37" s="4"/>
      <c r="J37" s="57"/>
      <c r="K37" s="57"/>
      <c r="L37" s="57"/>
      <c r="M37" s="57"/>
      <c r="N37" s="20"/>
    </row>
    <row r="38" spans="2:14" ht="27.75" customHeight="1" thickBot="1">
      <c r="B38" s="19"/>
      <c r="C38" s="614"/>
      <c r="D38" s="614"/>
      <c r="E38" s="591"/>
      <c r="F38" s="591"/>
      <c r="G38" s="591"/>
      <c r="H38" s="667"/>
      <c r="I38" s="4"/>
      <c r="J38" s="57"/>
      <c r="K38" s="57"/>
      <c r="L38" s="57"/>
      <c r="M38" s="57"/>
      <c r="N38" s="20"/>
    </row>
    <row r="39" spans="2:14" ht="8.25" customHeight="1">
      <c r="B39" s="19"/>
      <c r="C39" s="34"/>
      <c r="D39" s="34"/>
      <c r="E39" s="34"/>
      <c r="F39" s="34"/>
      <c r="G39" s="34"/>
      <c r="H39" s="34"/>
      <c r="I39" s="42"/>
      <c r="J39" s="57"/>
      <c r="K39" s="57"/>
      <c r="L39" s="57"/>
      <c r="M39" s="57"/>
      <c r="N39" s="20"/>
    </row>
    <row r="40" spans="2:14" ht="12.75">
      <c r="B40" s="19"/>
      <c r="C40" s="325">
        <f>+E26</f>
        <v>2010</v>
      </c>
      <c r="D40" s="463" t="s">
        <v>39</v>
      </c>
      <c r="E40" s="463" t="s">
        <v>39</v>
      </c>
      <c r="F40" s="325" t="s">
        <v>39</v>
      </c>
      <c r="G40" s="463" t="s">
        <v>39</v>
      </c>
      <c r="H40" s="463">
        <v>100</v>
      </c>
      <c r="I40" s="142"/>
      <c r="J40" s="668"/>
      <c r="K40" s="668"/>
      <c r="L40" s="668"/>
      <c r="M40" s="668"/>
      <c r="N40" s="20"/>
    </row>
    <row r="41" spans="2:13" ht="12.75">
      <c r="B41" s="19"/>
      <c r="C41" s="202">
        <f>+C40+1</f>
        <v>2011</v>
      </c>
      <c r="D41" s="465">
        <f aca="true" t="shared" si="0" ref="D41:E44">+F27</f>
        <v>3.73</v>
      </c>
      <c r="E41" s="465">
        <f t="shared" si="0"/>
        <v>4.9</v>
      </c>
      <c r="F41" s="202">
        <f>(+'Rta_5.15'!I38/'Rta_5.15'!I37-1)*100</f>
        <v>4.727131699345044</v>
      </c>
      <c r="G41" s="465">
        <f>(+'Rta_5.15'!L38/'Rta_5.15'!L37-1)*100</f>
        <v>3.9567932161903796</v>
      </c>
      <c r="H41" s="465">
        <f>+H40*(1+(D41/100))</f>
        <v>103.73000000000002</v>
      </c>
      <c r="I41" s="4"/>
      <c r="J41" s="4"/>
      <c r="K41" s="4"/>
      <c r="L41" s="4"/>
      <c r="M41" s="4"/>
    </row>
    <row r="42" spans="2:13" ht="12.75">
      <c r="B42" s="19"/>
      <c r="C42" s="313">
        <f>+C41+1</f>
        <v>2012</v>
      </c>
      <c r="D42" s="463">
        <f t="shared" si="0"/>
        <v>2.44</v>
      </c>
      <c r="E42" s="463">
        <f t="shared" si="0"/>
        <v>0</v>
      </c>
      <c r="F42" s="313">
        <f>(+'Rta_5.15'!I39/'Rta_5.15'!I38-1)*100</f>
        <v>5.19463881099278</v>
      </c>
      <c r="G42" s="463">
        <f>(+'Rta_5.15'!L39/'Rta_5.15'!L38-1)*100</f>
        <v>3.089326290944072</v>
      </c>
      <c r="H42" s="463">
        <f>+H41*(1+(D42/100))</f>
        <v>106.26101200000002</v>
      </c>
      <c r="I42" s="4"/>
      <c r="J42" s="4"/>
      <c r="K42" s="4"/>
      <c r="L42" s="4"/>
      <c r="M42" s="4"/>
    </row>
    <row r="43" spans="2:13" ht="12.75">
      <c r="B43" s="19"/>
      <c r="C43" s="202">
        <f>+C42+1</f>
        <v>2013</v>
      </c>
      <c r="D43" s="465">
        <f t="shared" si="0"/>
        <v>1.94</v>
      </c>
      <c r="E43" s="465">
        <f t="shared" si="0"/>
        <v>-1.9</v>
      </c>
      <c r="F43" s="202">
        <f>(+'Rta_5.15'!I40/'Rta_5.15'!I39-1)*100</f>
        <v>4.357189645556336</v>
      </c>
      <c r="G43" s="465">
        <f>(+'Rta_5.15'!L40/'Rta_5.15'!L39-1)*100</f>
        <v>5.25011831654616</v>
      </c>
      <c r="H43" s="465">
        <f>+H42*(1+(D43/100))</f>
        <v>108.32247563280004</v>
      </c>
      <c r="I43" s="4"/>
      <c r="J43" s="4"/>
      <c r="K43" s="4"/>
      <c r="L43" s="4"/>
      <c r="M43" s="4"/>
    </row>
    <row r="44" spans="2:13" ht="13.5" thickBot="1">
      <c r="B44" s="19"/>
      <c r="C44" s="327">
        <f>+C43+1</f>
        <v>2014</v>
      </c>
      <c r="D44" s="464">
        <f t="shared" si="0"/>
        <v>3.66</v>
      </c>
      <c r="E44" s="464">
        <f t="shared" si="0"/>
        <v>1.3</v>
      </c>
      <c r="F44" s="327">
        <f>(+'Rta_5.15'!I41/'Rta_5.15'!I40-1)*100</f>
        <v>4.544683621072809</v>
      </c>
      <c r="G44" s="464">
        <f>(+'Rta_5.15'!L41/'Rta_5.15'!L40-1)*100</f>
        <v>3.290833054947795</v>
      </c>
      <c r="H44" s="464">
        <f>+H43*(1+D44/100)</f>
        <v>112.28707824096051</v>
      </c>
      <c r="I44" s="4"/>
      <c r="J44" s="4"/>
      <c r="K44" s="4"/>
      <c r="L44" s="4"/>
      <c r="M44" s="4"/>
    </row>
    <row r="45" spans="2:13" ht="12.75">
      <c r="B45" s="19"/>
      <c r="C45" s="24"/>
      <c r="D45" s="138"/>
      <c r="E45" s="4"/>
      <c r="F45" s="4"/>
      <c r="G45" s="4"/>
      <c r="H45" s="4"/>
      <c r="I45" s="4"/>
      <c r="J45" s="4"/>
      <c r="K45" s="4"/>
      <c r="L45" s="4"/>
      <c r="M45" s="4"/>
    </row>
    <row r="46" spans="2:13" ht="12.75">
      <c r="B46" s="19"/>
      <c r="C46" s="137"/>
      <c r="D46" s="137"/>
      <c r="E46" s="137"/>
      <c r="F46" s="137"/>
      <c r="G46" s="137"/>
      <c r="H46" s="137"/>
      <c r="I46" s="4"/>
      <c r="J46" s="4"/>
      <c r="K46" s="4"/>
      <c r="L46" s="4"/>
      <c r="M46" s="4"/>
    </row>
    <row r="47" spans="2:13" ht="13.5" customHeight="1">
      <c r="B47" s="19"/>
      <c r="C47" s="670" t="s">
        <v>362</v>
      </c>
      <c r="D47" s="670"/>
      <c r="E47" s="670"/>
      <c r="F47" s="670"/>
      <c r="G47" s="670"/>
      <c r="H47" s="670"/>
      <c r="I47" s="670"/>
      <c r="J47" s="670"/>
      <c r="K47" s="4"/>
      <c r="L47" s="4"/>
      <c r="M47" s="4"/>
    </row>
    <row r="48" spans="2:13" ht="13.5" customHeight="1">
      <c r="B48" s="19"/>
      <c r="C48" s="670"/>
      <c r="D48" s="670"/>
      <c r="E48" s="670"/>
      <c r="F48" s="670"/>
      <c r="G48" s="670"/>
      <c r="H48" s="670"/>
      <c r="I48" s="670"/>
      <c r="J48" s="670"/>
      <c r="K48" s="4"/>
      <c r="L48" s="4"/>
      <c r="M48" s="4"/>
    </row>
    <row r="49" spans="2:13" ht="12.75">
      <c r="B49" s="19"/>
      <c r="C49" s="581" t="s">
        <v>366</v>
      </c>
      <c r="D49" s="629"/>
      <c r="E49" s="629"/>
      <c r="F49" s="629"/>
      <c r="G49" s="629"/>
      <c r="H49" s="629"/>
      <c r="I49" s="629"/>
      <c r="J49" s="629"/>
      <c r="K49" s="4"/>
      <c r="L49" s="4"/>
      <c r="M49" s="4"/>
    </row>
    <row r="50" spans="2:13" ht="12.75">
      <c r="B50" s="19"/>
      <c r="C50" s="629"/>
      <c r="D50" s="629"/>
      <c r="E50" s="629"/>
      <c r="F50" s="629"/>
      <c r="G50" s="629"/>
      <c r="H50" s="629"/>
      <c r="I50" s="629"/>
      <c r="J50" s="629"/>
      <c r="K50" s="4"/>
      <c r="L50" s="4"/>
      <c r="M50" s="4"/>
    </row>
    <row r="51" spans="2:13" ht="12.75">
      <c r="B51" s="19"/>
      <c r="C51" s="4" t="s">
        <v>365</v>
      </c>
      <c r="D51" s="4"/>
      <c r="E51" s="19"/>
      <c r="F51" s="89">
        <f>+'Rta_5.15'!J27+'Rta_5.15'!H27+'Rta_5.15'!F27</f>
        <v>43410</v>
      </c>
      <c r="G51" s="4"/>
      <c r="H51" s="4"/>
      <c r="I51" s="4"/>
      <c r="J51" s="4"/>
      <c r="K51" s="4"/>
      <c r="L51" s="4"/>
      <c r="M51" s="4"/>
    </row>
    <row r="52" spans="2:13" ht="12.75">
      <c r="B52" s="19"/>
      <c r="C52" s="4" t="s">
        <v>112</v>
      </c>
      <c r="D52" s="4"/>
      <c r="E52" s="19"/>
      <c r="F52" s="89">
        <v>7</v>
      </c>
      <c r="G52" s="4"/>
      <c r="H52" s="4"/>
      <c r="I52" s="4"/>
      <c r="J52" s="4"/>
      <c r="K52" s="4"/>
      <c r="L52" s="4"/>
      <c r="M52" s="4"/>
    </row>
    <row r="53" spans="2:13" ht="12.75">
      <c r="B53" s="19"/>
      <c r="C53" s="582" t="s">
        <v>113</v>
      </c>
      <c r="D53" s="582"/>
      <c r="E53" s="582"/>
      <c r="F53" s="89">
        <v>1.5</v>
      </c>
      <c r="G53" s="4"/>
      <c r="H53" s="4"/>
      <c r="I53" s="4"/>
      <c r="J53" s="4"/>
      <c r="K53" s="4"/>
      <c r="L53" s="4"/>
      <c r="M53" s="4"/>
    </row>
    <row r="54" spans="2:13" ht="12.75">
      <c r="B54" s="19"/>
      <c r="C54" s="166" t="s">
        <v>114</v>
      </c>
      <c r="D54" s="4"/>
      <c r="E54" s="19"/>
      <c r="F54" s="167">
        <f>(((1+F52/100)*(1+F53/100))-1)*100</f>
        <v>8.604999999999997</v>
      </c>
      <c r="G54" s="4"/>
      <c r="H54" s="4"/>
      <c r="I54" s="4"/>
      <c r="J54" s="4"/>
      <c r="K54" s="4"/>
      <c r="L54" s="4"/>
      <c r="M54" s="4"/>
    </row>
    <row r="55" spans="2:13" ht="12.75">
      <c r="B55" s="19"/>
      <c r="C55" s="166" t="s">
        <v>364</v>
      </c>
      <c r="D55" s="4"/>
      <c r="E55" s="19"/>
      <c r="F55" s="167">
        <f>F51*(1+F54/100)</f>
        <v>47145.430499999995</v>
      </c>
      <c r="G55" s="4"/>
      <c r="H55" s="4"/>
      <c r="I55" s="4"/>
      <c r="J55" s="4"/>
      <c r="K55" s="4"/>
      <c r="L55" s="4"/>
      <c r="M55" s="4"/>
    </row>
    <row r="56" spans="2:13" ht="12.75">
      <c r="B56" s="19"/>
      <c r="C56" s="135"/>
      <c r="D56" s="143"/>
      <c r="E56" s="19"/>
      <c r="F56" s="4"/>
      <c r="G56" s="4"/>
      <c r="H56" s="4"/>
      <c r="I56" s="4"/>
      <c r="J56" s="4"/>
      <c r="K56" s="4"/>
      <c r="L56" s="4"/>
      <c r="M56" s="4"/>
    </row>
    <row r="57" spans="2:13" ht="12.75">
      <c r="B57" s="19"/>
      <c r="C57" s="4" t="s">
        <v>406</v>
      </c>
      <c r="D57" s="143"/>
      <c r="E57" s="19"/>
      <c r="F57" s="4"/>
      <c r="G57" s="4"/>
      <c r="H57" s="4"/>
      <c r="I57" s="4"/>
      <c r="J57" s="4"/>
      <c r="K57" s="4"/>
      <c r="L57" s="4"/>
      <c r="M57" s="4"/>
    </row>
    <row r="58" spans="2:13" ht="12.75">
      <c r="B58" s="19"/>
      <c r="C58" s="4"/>
      <c r="D58" s="143"/>
      <c r="E58" s="19"/>
      <c r="F58" s="4"/>
      <c r="G58" s="4"/>
      <c r="H58" s="4"/>
      <c r="I58" s="4"/>
      <c r="J58" s="4"/>
      <c r="K58" s="4"/>
      <c r="L58" s="4"/>
      <c r="M58" s="4"/>
    </row>
    <row r="59" spans="2:13" ht="12.75">
      <c r="B59" s="19"/>
      <c r="C59" s="4"/>
      <c r="D59" s="19" t="s">
        <v>367</v>
      </c>
      <c r="E59" s="516" t="s">
        <v>372</v>
      </c>
      <c r="F59" s="517" t="s">
        <v>368</v>
      </c>
      <c r="G59" s="4"/>
      <c r="H59" s="4"/>
      <c r="I59" s="4"/>
      <c r="J59" s="4"/>
      <c r="K59" s="4"/>
      <c r="L59" s="4"/>
      <c r="M59" s="4"/>
    </row>
    <row r="60" spans="2:13" ht="12.75">
      <c r="B60" s="19"/>
      <c r="C60" s="4" t="s">
        <v>369</v>
      </c>
      <c r="D60" s="14">
        <f>'Rta_5.15'!D37</f>
        <v>25</v>
      </c>
      <c r="E60" s="518">
        <f>D60*H$44/100</f>
        <v>28.071769560240128</v>
      </c>
      <c r="F60" s="554">
        <f>E60*(1+F$52/100)</f>
        <v>30.03679342945694</v>
      </c>
      <c r="G60" s="4"/>
      <c r="H60" s="4"/>
      <c r="I60" s="4"/>
      <c r="J60" s="4"/>
      <c r="K60" s="4"/>
      <c r="L60" s="4"/>
      <c r="M60" s="4"/>
    </row>
    <row r="61" spans="2:13" ht="12.75">
      <c r="B61" s="19"/>
      <c r="C61" s="4" t="s">
        <v>370</v>
      </c>
      <c r="D61" s="14">
        <f>'Rta_5.15'!E37</f>
        <v>5</v>
      </c>
      <c r="E61" s="518">
        <f>D61*H$44/100</f>
        <v>5.614353912048025</v>
      </c>
      <c r="F61" s="554">
        <f>E61*(1+F$52/100)</f>
        <v>6.007358685891387</v>
      </c>
      <c r="G61" s="4"/>
      <c r="H61" s="4"/>
      <c r="I61" s="4"/>
      <c r="J61" s="4"/>
      <c r="K61" s="4"/>
      <c r="L61" s="4"/>
      <c r="M61" s="4"/>
    </row>
    <row r="62" spans="2:13" ht="12.75">
      <c r="B62" s="19"/>
      <c r="C62" s="4" t="s">
        <v>371</v>
      </c>
      <c r="D62" s="14">
        <f>'Rta_5.15'!F37</f>
        <v>50</v>
      </c>
      <c r="E62" s="518">
        <f>D62*H$44/100</f>
        <v>56.143539120480256</v>
      </c>
      <c r="F62" s="554">
        <f>E62*(1+F$52/100)</f>
        <v>60.07358685891388</v>
      </c>
      <c r="G62" s="4"/>
      <c r="H62" s="4"/>
      <c r="I62" s="4"/>
      <c r="J62" s="4"/>
      <c r="K62" s="4"/>
      <c r="L62" s="4"/>
      <c r="M62" s="4"/>
    </row>
    <row r="63" spans="2:13" ht="12.75">
      <c r="B63" s="19"/>
      <c r="C63" s="4"/>
      <c r="D63" s="143"/>
      <c r="E63" s="19"/>
      <c r="F63" s="4"/>
      <c r="G63" s="4"/>
      <c r="H63" s="4"/>
      <c r="I63" s="4"/>
      <c r="J63" s="4"/>
      <c r="K63" s="4"/>
      <c r="L63" s="4"/>
      <c r="M63" s="4"/>
    </row>
    <row r="64" spans="2:13" ht="12.75">
      <c r="B64" s="19"/>
      <c r="C64" s="4"/>
      <c r="D64" s="143"/>
      <c r="E64" s="19"/>
      <c r="F64" s="4"/>
      <c r="G64" s="4"/>
      <c r="H64" s="4"/>
      <c r="I64" s="4"/>
      <c r="J64" s="4"/>
      <c r="K64" s="4"/>
      <c r="L64" s="4"/>
      <c r="M64" s="4"/>
    </row>
    <row r="65" spans="2:5" ht="12.75">
      <c r="B65" s="97"/>
      <c r="C65" s="136"/>
      <c r="D65" s="97"/>
      <c r="E65" s="97"/>
    </row>
    <row r="66" spans="2:10" ht="15.75">
      <c r="B66" s="628" t="s">
        <v>267</v>
      </c>
      <c r="C66" s="628"/>
      <c r="D66" s="628"/>
      <c r="E66" s="628"/>
      <c r="F66" s="627" t="s">
        <v>150</v>
      </c>
      <c r="G66" s="627"/>
      <c r="H66" s="627"/>
      <c r="I66" s="627"/>
      <c r="J66" s="627"/>
    </row>
  </sheetData>
  <sheetProtection password="E892" sheet="1" formatCells="0" formatColumns="0" formatRows="0" insertColumns="0" insertRows="0" insertHyperlinks="0" deleteColumns="0" deleteRows="0" sort="0" autoFilter="0" pivotTables="0"/>
  <mergeCells count="20">
    <mergeCell ref="D32:E32"/>
    <mergeCell ref="F2:J2"/>
    <mergeCell ref="B6:E6"/>
    <mergeCell ref="F18:J18"/>
    <mergeCell ref="B66:E66"/>
    <mergeCell ref="F66:J66"/>
    <mergeCell ref="C8:M8"/>
    <mergeCell ref="C13:J14"/>
    <mergeCell ref="C15:J16"/>
    <mergeCell ref="C47:J48"/>
    <mergeCell ref="C53:E53"/>
    <mergeCell ref="C33:J34"/>
    <mergeCell ref="E37:E38"/>
    <mergeCell ref="F37:F38"/>
    <mergeCell ref="C49:J50"/>
    <mergeCell ref="H37:H38"/>
    <mergeCell ref="D37:D38"/>
    <mergeCell ref="C37:C38"/>
    <mergeCell ref="J40:M40"/>
    <mergeCell ref="G37:G38"/>
  </mergeCells>
  <hyperlinks>
    <hyperlink ref="J4" location="Índice!B6"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landscape" scale="53" r:id="rId1"/>
  <headerFooter alignWithMargins="0">
    <oddFooter>&amp;R&amp;A</oddFooter>
  </headerFooter>
  <colBreaks count="1" manualBreakCount="1">
    <brk id="11" max="65535" man="1"/>
  </colBreaks>
</worksheet>
</file>

<file path=xl/worksheets/sheet19.xml><?xml version="1.0" encoding="utf-8"?>
<worksheet xmlns="http://schemas.openxmlformats.org/spreadsheetml/2006/main" xmlns:r="http://schemas.openxmlformats.org/officeDocument/2006/relationships">
  <sheetPr>
    <pageSetUpPr fitToPage="1"/>
  </sheetPr>
  <dimension ref="B2:S55"/>
  <sheetViews>
    <sheetView showGridLines="0" zoomScale="80" zoomScaleNormal="80" zoomScaleSheetLayoutView="70" zoomScalePageLayoutView="0" workbookViewId="0" topLeftCell="A1">
      <selection activeCell="A1" sqref="A1"/>
    </sheetView>
  </sheetViews>
  <sheetFormatPr defaultColWidth="9.140625" defaultRowHeight="12.75"/>
  <cols>
    <col min="1" max="1" width="8.28125" style="1" customWidth="1"/>
    <col min="2" max="2" width="5.7109375" style="1" customWidth="1"/>
    <col min="3" max="3" width="8.8515625" style="1" customWidth="1"/>
    <col min="4" max="4" width="13.57421875" style="1" customWidth="1"/>
    <col min="5" max="5" width="18.57421875" style="1" customWidth="1"/>
    <col min="6" max="6" width="13.28125" style="1" customWidth="1"/>
    <col min="7" max="7" width="19.57421875" style="1" customWidth="1"/>
    <col min="8" max="9" width="11.421875" style="1" customWidth="1"/>
    <col min="10" max="10" width="14.7109375" style="1" customWidth="1"/>
    <col min="11" max="11" width="13.00390625" style="1" customWidth="1"/>
    <col min="12" max="12" width="15.421875" style="1" customWidth="1"/>
    <col min="13" max="13" width="17.28125" style="1" customWidth="1"/>
    <col min="14" max="14" width="7.7109375" style="1" customWidth="1"/>
    <col min="15" max="15" width="8.7109375" style="1" customWidth="1"/>
    <col min="16" max="17" width="7.7109375" style="1" customWidth="1"/>
    <col min="18" max="18" width="14.00390625" style="1" customWidth="1"/>
    <col min="19" max="19" width="9.28125" style="1" customWidth="1"/>
    <col min="20" max="20" width="11.421875" style="1" customWidth="1"/>
    <col min="21" max="21" width="13.28125" style="1" customWidth="1"/>
    <col min="22" max="16384" width="9.140625" style="1" customWidth="1"/>
  </cols>
  <sheetData>
    <row r="2" spans="2:19" s="240" customFormat="1" ht="12.75">
      <c r="B2" s="472"/>
      <c r="C2" s="472"/>
      <c r="D2" s="472"/>
      <c r="E2" s="472"/>
      <c r="F2" s="472"/>
      <c r="G2" s="472"/>
      <c r="H2" s="472"/>
      <c r="I2" s="472"/>
      <c r="J2" s="472"/>
      <c r="K2" s="472"/>
      <c r="L2" s="472"/>
      <c r="M2" s="472"/>
      <c r="N2" s="361" t="s">
        <v>149</v>
      </c>
      <c r="O2" s="361"/>
      <c r="P2" s="361"/>
      <c r="Q2" s="361"/>
      <c r="R2" s="361"/>
      <c r="S2" s="473"/>
    </row>
    <row r="3" spans="2:14" s="240" customFormat="1" ht="12.75">
      <c r="B3" s="472"/>
      <c r="C3" s="472"/>
      <c r="D3" s="472"/>
      <c r="E3" s="472"/>
      <c r="F3" s="472"/>
      <c r="G3" s="472"/>
      <c r="H3" s="472"/>
      <c r="I3" s="472"/>
      <c r="J3" s="472"/>
      <c r="K3" s="472"/>
      <c r="L3" s="361"/>
      <c r="M3" s="361"/>
      <c r="N3" s="361"/>
    </row>
    <row r="4" spans="2:14" s="240" customFormat="1" ht="12.75">
      <c r="B4" s="443" t="s">
        <v>205</v>
      </c>
      <c r="C4" s="443"/>
      <c r="D4" s="443"/>
      <c r="E4" s="443"/>
      <c r="F4" s="443"/>
      <c r="G4" s="443"/>
      <c r="H4" s="443"/>
      <c r="I4" s="443"/>
      <c r="J4" s="593" t="s">
        <v>148</v>
      </c>
      <c r="K4" s="593"/>
      <c r="L4" s="593"/>
      <c r="M4" s="593"/>
      <c r="N4" s="593"/>
    </row>
    <row r="5" spans="2:8" ht="12.75">
      <c r="B5" s="20"/>
      <c r="C5" s="20"/>
      <c r="D5" s="20"/>
      <c r="E5" s="20"/>
      <c r="F5" s="20"/>
      <c r="G5" s="20"/>
      <c r="H5" s="20"/>
    </row>
    <row r="6" spans="2:14" ht="18.75">
      <c r="B6" s="619" t="s">
        <v>410</v>
      </c>
      <c r="C6" s="619"/>
      <c r="D6" s="619"/>
      <c r="E6" s="619"/>
      <c r="F6" s="619"/>
      <c r="G6" s="619"/>
      <c r="H6" s="380"/>
      <c r="I6" s="380"/>
      <c r="J6" s="380"/>
      <c r="K6" s="380"/>
      <c r="L6" s="380"/>
      <c r="M6" s="380"/>
      <c r="N6" s="380"/>
    </row>
    <row r="7" spans="2:8" ht="12.75">
      <c r="B7" s="60"/>
      <c r="C7" s="60"/>
      <c r="D7" s="60"/>
      <c r="E7" s="60"/>
      <c r="F7" s="60"/>
      <c r="G7" s="60"/>
      <c r="H7" s="60"/>
    </row>
    <row r="8" spans="2:13" ht="12.75" customHeight="1">
      <c r="B8" s="466">
        <v>5.17</v>
      </c>
      <c r="C8" s="467" t="s">
        <v>258</v>
      </c>
      <c r="D8" s="234"/>
      <c r="E8" s="234"/>
      <c r="F8" s="234"/>
      <c r="G8" s="234"/>
      <c r="H8" s="234"/>
      <c r="I8" s="234"/>
      <c r="J8" s="234"/>
      <c r="K8" s="234"/>
      <c r="L8" s="234"/>
      <c r="M8" s="234"/>
    </row>
    <row r="9" spans="2:19" s="57" customFormat="1" ht="12.75" customHeight="1">
      <c r="B9" s="62"/>
      <c r="C9" s="1"/>
      <c r="D9" s="1"/>
      <c r="E9" s="1"/>
      <c r="F9" s="1"/>
      <c r="G9" s="1"/>
      <c r="H9" s="1"/>
      <c r="I9" s="1"/>
      <c r="J9" s="1"/>
      <c r="K9" s="1"/>
      <c r="L9" s="1"/>
      <c r="M9" s="1"/>
      <c r="N9" s="1"/>
      <c r="O9" s="1"/>
      <c r="P9" s="1"/>
      <c r="Q9" s="1"/>
      <c r="R9" s="1"/>
      <c r="S9" s="1"/>
    </row>
    <row r="10" spans="2:19" s="57" customFormat="1" ht="12.75" customHeight="1">
      <c r="B10" s="62"/>
      <c r="C10" s="86" t="s">
        <v>259</v>
      </c>
      <c r="D10" s="11"/>
      <c r="E10" s="11"/>
      <c r="F10" s="11"/>
      <c r="G10" s="11"/>
      <c r="H10" s="11"/>
      <c r="I10" s="11"/>
      <c r="J10" s="11"/>
      <c r="K10" s="11"/>
      <c r="L10" s="11"/>
      <c r="M10" s="11"/>
      <c r="N10" s="11"/>
      <c r="O10" s="11"/>
      <c r="P10" s="11"/>
      <c r="Q10" s="11"/>
      <c r="R10" s="11"/>
      <c r="S10" s="11"/>
    </row>
    <row r="11" spans="2:19" s="57" customFormat="1" ht="12.75" customHeight="1">
      <c r="B11" s="62"/>
      <c r="C11" s="11"/>
      <c r="D11" s="11"/>
      <c r="E11" s="11"/>
      <c r="F11" s="11"/>
      <c r="G11" s="11"/>
      <c r="H11" s="11"/>
      <c r="I11" s="11"/>
      <c r="J11" s="11"/>
      <c r="K11" s="11"/>
      <c r="L11" s="11"/>
      <c r="M11" s="11"/>
      <c r="N11" s="11"/>
      <c r="O11" s="11"/>
      <c r="P11" s="11"/>
      <c r="Q11" s="11"/>
      <c r="R11" s="11"/>
      <c r="S11" s="11"/>
    </row>
    <row r="12" spans="2:19" s="57" customFormat="1" ht="12.75">
      <c r="B12" s="62"/>
      <c r="C12" s="581" t="s">
        <v>260</v>
      </c>
      <c r="D12" s="581"/>
      <c r="E12" s="581"/>
      <c r="F12" s="581"/>
      <c r="G12" s="581"/>
      <c r="H12" s="581"/>
      <c r="I12" s="581"/>
      <c r="J12" s="581"/>
      <c r="K12" s="581"/>
      <c r="L12" s="581"/>
      <c r="M12" s="581"/>
      <c r="N12" s="11"/>
      <c r="O12" s="11"/>
      <c r="P12" s="11"/>
      <c r="Q12" s="11"/>
      <c r="R12" s="11"/>
      <c r="S12" s="11"/>
    </row>
    <row r="13" spans="2:19" s="57" customFormat="1" ht="12.75" customHeight="1">
      <c r="B13" s="62"/>
      <c r="C13" s="581"/>
      <c r="D13" s="581"/>
      <c r="E13" s="581"/>
      <c r="F13" s="581"/>
      <c r="G13" s="581"/>
      <c r="H13" s="581"/>
      <c r="I13" s="581"/>
      <c r="J13" s="581"/>
      <c r="K13" s="581"/>
      <c r="L13" s="581"/>
      <c r="M13" s="581"/>
      <c r="N13" s="11"/>
      <c r="O13" s="11"/>
      <c r="P13" s="11"/>
      <c r="Q13" s="11"/>
      <c r="R13" s="11"/>
      <c r="S13" s="11"/>
    </row>
    <row r="14" spans="2:19" s="57" customFormat="1" ht="12.75">
      <c r="B14" s="62"/>
      <c r="C14" s="581" t="s">
        <v>261</v>
      </c>
      <c r="D14" s="581"/>
      <c r="E14" s="581"/>
      <c r="F14" s="581"/>
      <c r="G14" s="581"/>
      <c r="H14" s="581"/>
      <c r="I14" s="581"/>
      <c r="J14" s="581"/>
      <c r="K14" s="581"/>
      <c r="L14" s="581"/>
      <c r="M14" s="581"/>
      <c r="N14" s="11"/>
      <c r="O14" s="11"/>
      <c r="P14" s="11"/>
      <c r="Q14" s="11"/>
      <c r="R14" s="11"/>
      <c r="S14" s="11"/>
    </row>
    <row r="15" spans="2:19" s="57" customFormat="1" ht="12.75" customHeight="1">
      <c r="B15" s="62"/>
      <c r="C15" s="581"/>
      <c r="D15" s="581"/>
      <c r="E15" s="581"/>
      <c r="F15" s="581"/>
      <c r="G15" s="581"/>
      <c r="H15" s="581"/>
      <c r="I15" s="581"/>
      <c r="J15" s="581"/>
      <c r="K15" s="581"/>
      <c r="L15" s="581"/>
      <c r="M15" s="581"/>
      <c r="N15" s="1"/>
      <c r="O15" s="1"/>
      <c r="P15" s="1"/>
      <c r="Q15" s="1"/>
      <c r="R15" s="1"/>
      <c r="S15" s="1"/>
    </row>
    <row r="16" spans="2:13" ht="12.75" customHeight="1">
      <c r="B16" s="211"/>
      <c r="C16" s="179"/>
      <c r="D16" s="234"/>
      <c r="E16" s="234"/>
      <c r="F16" s="234"/>
      <c r="G16" s="234"/>
      <c r="H16" s="234"/>
      <c r="I16" s="234"/>
      <c r="J16" s="234"/>
      <c r="K16" s="234"/>
      <c r="L16" s="234"/>
      <c r="M16" s="234"/>
    </row>
    <row r="17" spans="2:14" ht="18.75">
      <c r="B17" s="380"/>
      <c r="C17" s="380"/>
      <c r="D17" s="380"/>
      <c r="E17" s="380"/>
      <c r="F17" s="380"/>
      <c r="G17" s="380"/>
      <c r="H17" s="619" t="s">
        <v>411</v>
      </c>
      <c r="I17" s="619"/>
      <c r="J17" s="619"/>
      <c r="K17" s="619"/>
      <c r="L17" s="619"/>
      <c r="M17" s="619"/>
      <c r="N17" s="619"/>
    </row>
    <row r="18" ht="12.75">
      <c r="B18" s="4"/>
    </row>
    <row r="19" spans="3:13" ht="12.75" customHeight="1">
      <c r="C19" s="4" t="s">
        <v>195</v>
      </c>
      <c r="D19" s="4"/>
      <c r="E19" s="4"/>
      <c r="F19" s="4"/>
      <c r="G19" s="4"/>
      <c r="H19" s="4"/>
      <c r="I19" s="4"/>
      <c r="J19" s="4"/>
      <c r="K19" s="4"/>
      <c r="L19" s="4"/>
      <c r="M19" s="4"/>
    </row>
    <row r="20" spans="3:13" ht="12.75" customHeight="1" thickBot="1">
      <c r="C20" s="51"/>
      <c r="D20" s="51"/>
      <c r="E20" s="51"/>
      <c r="F20" s="51"/>
      <c r="G20" s="51"/>
      <c r="H20" s="4"/>
      <c r="I20" s="4"/>
      <c r="J20" s="4"/>
      <c r="K20" s="4"/>
      <c r="L20" s="4"/>
      <c r="M20" s="4"/>
    </row>
    <row r="21" spans="3:13" ht="13.5" thickBot="1">
      <c r="C21" s="676" t="s">
        <v>28</v>
      </c>
      <c r="D21" s="674" t="s">
        <v>64</v>
      </c>
      <c r="E21" s="674"/>
      <c r="F21" s="674" t="s">
        <v>65</v>
      </c>
      <c r="G21" s="674"/>
      <c r="H21" s="4"/>
      <c r="I21" s="4"/>
      <c r="J21" s="4"/>
      <c r="K21" s="4"/>
      <c r="L21" s="4"/>
      <c r="M21" s="4"/>
    </row>
    <row r="22" spans="3:13" s="7" customFormat="1" ht="13.5" thickBot="1">
      <c r="C22" s="677"/>
      <c r="D22" s="520" t="s">
        <v>66</v>
      </c>
      <c r="E22" s="520" t="s">
        <v>67</v>
      </c>
      <c r="F22" s="520" t="s">
        <v>66</v>
      </c>
      <c r="G22" s="520" t="s">
        <v>67</v>
      </c>
      <c r="H22" s="24"/>
      <c r="I22" s="24"/>
      <c r="J22" s="24"/>
      <c r="K22" s="24"/>
      <c r="L22" s="24"/>
      <c r="M22" s="24"/>
    </row>
    <row r="23" spans="3:13" ht="6.75" customHeight="1">
      <c r="C23" s="4"/>
      <c r="D23" s="4"/>
      <c r="E23" s="4"/>
      <c r="F23" s="4"/>
      <c r="G23" s="4"/>
      <c r="H23" s="4"/>
      <c r="I23" s="4"/>
      <c r="J23" s="4"/>
      <c r="K23" s="4"/>
      <c r="L23" s="4"/>
      <c r="M23" s="4"/>
    </row>
    <row r="24" spans="3:13" ht="12.75">
      <c r="C24" s="522">
        <v>2010</v>
      </c>
      <c r="D24" s="526">
        <v>18</v>
      </c>
      <c r="E24" s="527">
        <v>3600</v>
      </c>
      <c r="F24" s="527">
        <v>120</v>
      </c>
      <c r="G24" s="527">
        <v>6000</v>
      </c>
      <c r="H24" s="4"/>
      <c r="I24" s="138"/>
      <c r="J24" s="138"/>
      <c r="K24" s="4"/>
      <c r="L24" s="4"/>
      <c r="M24" s="4"/>
    </row>
    <row r="25" spans="3:13" ht="12.75">
      <c r="C25" s="24">
        <f>+C24+1</f>
        <v>2011</v>
      </c>
      <c r="D25" s="144">
        <v>23</v>
      </c>
      <c r="E25" s="145">
        <v>4900</v>
      </c>
      <c r="F25" s="145">
        <v>100</v>
      </c>
      <c r="G25" s="145">
        <v>5300</v>
      </c>
      <c r="H25" s="4"/>
      <c r="I25" s="138"/>
      <c r="J25" s="138"/>
      <c r="K25" s="4"/>
      <c r="L25" s="4"/>
      <c r="M25" s="4"/>
    </row>
    <row r="26" spans="3:13" ht="12.75">
      <c r="C26" s="522">
        <f>+C25+1</f>
        <v>2012</v>
      </c>
      <c r="D26" s="526">
        <v>27</v>
      </c>
      <c r="E26" s="527">
        <v>6000</v>
      </c>
      <c r="F26" s="527">
        <v>90</v>
      </c>
      <c r="G26" s="527">
        <v>5000</v>
      </c>
      <c r="H26" s="4"/>
      <c r="I26" s="138"/>
      <c r="J26" s="138"/>
      <c r="K26" s="4"/>
      <c r="L26" s="4"/>
      <c r="M26" s="4"/>
    </row>
    <row r="27" spans="3:13" ht="12.75">
      <c r="C27" s="18">
        <f>+C26+1</f>
        <v>2013</v>
      </c>
      <c r="D27" s="145">
        <v>35</v>
      </c>
      <c r="E27" s="145">
        <v>8300</v>
      </c>
      <c r="F27" s="145">
        <v>95</v>
      </c>
      <c r="G27" s="145">
        <v>5400</v>
      </c>
      <c r="H27" s="4"/>
      <c r="I27" s="138"/>
      <c r="J27" s="138"/>
      <c r="K27" s="4"/>
      <c r="L27" s="4"/>
      <c r="M27" s="4"/>
    </row>
    <row r="28" spans="3:13" ht="13.5" thickBot="1">
      <c r="C28" s="519">
        <v>2014</v>
      </c>
      <c r="D28" s="528">
        <v>40</v>
      </c>
      <c r="E28" s="528">
        <v>10000</v>
      </c>
      <c r="F28" s="528">
        <v>85</v>
      </c>
      <c r="G28" s="528">
        <v>5100</v>
      </c>
      <c r="H28" s="4"/>
      <c r="I28" s="138"/>
      <c r="J28" s="138"/>
      <c r="K28" s="4"/>
      <c r="L28" s="4"/>
      <c r="M28" s="4"/>
    </row>
    <row r="29" spans="3:13" ht="12.75">
      <c r="C29" s="4"/>
      <c r="D29" s="4"/>
      <c r="E29" s="4"/>
      <c r="F29" s="4"/>
      <c r="G29" s="4"/>
      <c r="H29" s="138"/>
      <c r="I29" s="138"/>
      <c r="J29" s="138"/>
      <c r="K29" s="4"/>
      <c r="L29" s="4"/>
      <c r="M29" s="4"/>
    </row>
    <row r="30" spans="3:13" ht="12.75">
      <c r="C30" s="4"/>
      <c r="D30" s="4"/>
      <c r="E30" s="4"/>
      <c r="F30" s="4"/>
      <c r="G30" s="4"/>
      <c r="H30" s="138"/>
      <c r="I30" s="138"/>
      <c r="J30" s="138"/>
      <c r="K30" s="4"/>
      <c r="L30" s="4"/>
      <c r="M30" s="4"/>
    </row>
    <row r="31" spans="3:14" ht="12.75" customHeight="1">
      <c r="C31" s="584" t="s">
        <v>356</v>
      </c>
      <c r="D31" s="584"/>
      <c r="E31" s="584"/>
      <c r="F31" s="584"/>
      <c r="G31" s="584"/>
      <c r="H31" s="584"/>
      <c r="I31" s="584"/>
      <c r="J31" s="584"/>
      <c r="K31" s="584"/>
      <c r="L31" s="584"/>
      <c r="M31" s="584"/>
      <c r="N31" s="127"/>
    </row>
    <row r="32" spans="3:14" ht="12.75">
      <c r="C32" s="584"/>
      <c r="D32" s="584"/>
      <c r="E32" s="584"/>
      <c r="F32" s="584"/>
      <c r="G32" s="584"/>
      <c r="H32" s="584"/>
      <c r="I32" s="584"/>
      <c r="J32" s="584"/>
      <c r="K32" s="584"/>
      <c r="L32" s="584"/>
      <c r="M32" s="584"/>
      <c r="N32" s="127"/>
    </row>
    <row r="33" spans="3:13" ht="12.75">
      <c r="C33" s="4"/>
      <c r="D33" s="4"/>
      <c r="E33" s="4"/>
      <c r="F33" s="4"/>
      <c r="G33" s="4"/>
      <c r="H33" s="138"/>
      <c r="I33" s="138"/>
      <c r="J33" s="138"/>
      <c r="K33" s="4"/>
      <c r="L33" s="4"/>
      <c r="M33" s="4"/>
    </row>
    <row r="34" spans="3:13" ht="13.5" thickBot="1">
      <c r="C34" s="51"/>
      <c r="D34" s="51"/>
      <c r="E34" s="51"/>
      <c r="F34" s="51"/>
      <c r="G34" s="51"/>
      <c r="H34" s="139"/>
      <c r="I34" s="139"/>
      <c r="J34" s="139"/>
      <c r="K34" s="51"/>
      <c r="L34" s="51"/>
      <c r="M34" s="51"/>
    </row>
    <row r="35" spans="3:13" ht="18" customHeight="1" thickBot="1">
      <c r="C35" s="672" t="s">
        <v>28</v>
      </c>
      <c r="D35" s="648" t="s">
        <v>78</v>
      </c>
      <c r="E35" s="648" t="s">
        <v>79</v>
      </c>
      <c r="F35" s="675" t="s">
        <v>80</v>
      </c>
      <c r="G35" s="675"/>
      <c r="H35" s="675"/>
      <c r="I35" s="675"/>
      <c r="J35" s="648" t="s">
        <v>86</v>
      </c>
      <c r="K35" s="648" t="s">
        <v>84</v>
      </c>
      <c r="L35" s="648" t="s">
        <v>85</v>
      </c>
      <c r="M35" s="648" t="s">
        <v>87</v>
      </c>
    </row>
    <row r="36" spans="3:13" ht="34.5" customHeight="1" thickBot="1">
      <c r="C36" s="673"/>
      <c r="D36" s="671"/>
      <c r="E36" s="671"/>
      <c r="F36" s="520" t="s">
        <v>81</v>
      </c>
      <c r="G36" s="520" t="s">
        <v>82</v>
      </c>
      <c r="H36" s="520" t="s">
        <v>83</v>
      </c>
      <c r="I36" s="521" t="s">
        <v>42</v>
      </c>
      <c r="J36" s="671"/>
      <c r="K36" s="671"/>
      <c r="L36" s="671"/>
      <c r="M36" s="671"/>
    </row>
    <row r="37" spans="3:13" ht="9" customHeight="1">
      <c r="C37" s="4"/>
      <c r="D37" s="4"/>
      <c r="E37" s="4"/>
      <c r="F37" s="4"/>
      <c r="G37" s="4"/>
      <c r="H37" s="4"/>
      <c r="I37" s="4"/>
      <c r="J37" s="4"/>
      <c r="K37" s="4"/>
      <c r="L37" s="4"/>
      <c r="M37" s="4"/>
    </row>
    <row r="38" spans="3:13" ht="12.75">
      <c r="C38" s="24">
        <v>2010</v>
      </c>
      <c r="D38" s="141">
        <f>+G24/F24</f>
        <v>50</v>
      </c>
      <c r="E38" s="141">
        <f>+D38/$D$38*100</f>
        <v>100</v>
      </c>
      <c r="F38" s="141">
        <f>+'Rta_5.15'!D37/'Rta_5.15'!$D$37*100</f>
        <v>100</v>
      </c>
      <c r="G38" s="141">
        <f>+'Rta_5.15'!E37/'Rta_5.15'!$E$37*100</f>
        <v>100</v>
      </c>
      <c r="H38" s="141">
        <f>+'Rta_5.15'!F37/'Rta_5.15'!$F$37*100</f>
        <v>100</v>
      </c>
      <c r="I38" s="141">
        <f>+'Rta5.16'!H40</f>
        <v>100</v>
      </c>
      <c r="J38" s="141">
        <f>+E38/I38*100</f>
        <v>100</v>
      </c>
      <c r="K38" s="141">
        <f>+F24/$F$24*100</f>
        <v>100</v>
      </c>
      <c r="L38" s="141">
        <f>+'Rta_5.15'!L37*100</f>
        <v>100</v>
      </c>
      <c r="M38" s="141">
        <f>+L38/K38*100</f>
        <v>100</v>
      </c>
    </row>
    <row r="39" spans="3:13" ht="12.75">
      <c r="C39" s="522">
        <f>+C38+1</f>
        <v>2011</v>
      </c>
      <c r="D39" s="523">
        <f>+G25/F25</f>
        <v>53</v>
      </c>
      <c r="E39" s="523">
        <f>+D39/$D$38*100</f>
        <v>106</v>
      </c>
      <c r="F39" s="523">
        <f>+'Rta_5.15'!D38/'Rta_5.15'!$D$37*100</f>
        <v>104.76190476190477</v>
      </c>
      <c r="G39" s="523">
        <f>+'Rta_5.15'!E38/'Rta_5.15'!$E$37*100</f>
        <v>104.55445544554456</v>
      </c>
      <c r="H39" s="523">
        <f>+'Rta_5.15'!F38/'Rta_5.15'!$F$37*100</f>
        <v>105.1948051948052</v>
      </c>
      <c r="I39" s="522">
        <f>+'Rta5.16'!H41</f>
        <v>103.73000000000002</v>
      </c>
      <c r="J39" s="523">
        <f>+E39/I39*100</f>
        <v>102.18837366239273</v>
      </c>
      <c r="K39" s="523">
        <f>+F25/$F$24*100</f>
        <v>83.33333333333334</v>
      </c>
      <c r="L39" s="523">
        <f>+'Rta_5.15'!L38*100</f>
        <v>103.95679321619038</v>
      </c>
      <c r="M39" s="523">
        <f>+L39/K39*100</f>
        <v>124.74815185942845</v>
      </c>
    </row>
    <row r="40" spans="3:13" ht="12.75">
      <c r="C40" s="24">
        <f>+C39+1</f>
        <v>2012</v>
      </c>
      <c r="D40" s="141">
        <f>+G26/F26</f>
        <v>55.55555555555556</v>
      </c>
      <c r="E40" s="141">
        <f>+D40/$D$38*100</f>
        <v>111.11111111111111</v>
      </c>
      <c r="F40" s="141">
        <f>+'Rta_5.15'!D39/'Rta_5.15'!$D$37*100</f>
        <v>109.09090909090908</v>
      </c>
      <c r="G40" s="141">
        <f>+'Rta_5.15'!E39/'Rta_5.15'!$E$37*100</f>
        <v>111.99999999999999</v>
      </c>
      <c r="H40" s="141">
        <f>+'Rta_5.15'!F39/'Rta_5.15'!$F$37*100</f>
        <v>108.23529411764706</v>
      </c>
      <c r="I40" s="141">
        <f>+'Rta5.16'!H42</f>
        <v>106.26101200000002</v>
      </c>
      <c r="J40" s="141">
        <f>+E40/I40*100</f>
        <v>104.56432610590147</v>
      </c>
      <c r="K40" s="141">
        <f>+F26/$F$24*100</f>
        <v>75</v>
      </c>
      <c r="L40" s="141">
        <f>+'Rta_5.15'!L39*100</f>
        <v>107.16835776024053</v>
      </c>
      <c r="M40" s="141">
        <f>+L40/K40*100</f>
        <v>142.8911436803207</v>
      </c>
    </row>
    <row r="41" spans="3:13" ht="12.75">
      <c r="C41" s="524">
        <f>+C40+1</f>
        <v>2013</v>
      </c>
      <c r="D41" s="525">
        <f>+G27/F27</f>
        <v>56.8421052631579</v>
      </c>
      <c r="E41" s="525">
        <f>+D41/$D$38*100</f>
        <v>113.68421052631578</v>
      </c>
      <c r="F41" s="525">
        <f>+'Rta_5.15'!D40/'Rta_5.15'!$D$37*100</f>
        <v>113.14285714285714</v>
      </c>
      <c r="G41" s="525">
        <f>+'Rta_5.15'!E40/'Rta_5.15'!$E$37*100</f>
        <v>118.43137254901961</v>
      </c>
      <c r="H41" s="525">
        <f>+'Rta_5.15'!F40/'Rta_5.15'!$F$37*100</f>
        <v>110.41666666666667</v>
      </c>
      <c r="I41" s="525">
        <f>+'Rta5.16'!H43</f>
        <v>108.32247563280004</v>
      </c>
      <c r="J41" s="525">
        <f>+E41/I41*100</f>
        <v>104.94978984019103</v>
      </c>
      <c r="K41" s="525">
        <f>+F27/$F$24*100</f>
        <v>79.16666666666666</v>
      </c>
      <c r="L41" s="525">
        <f>+'Rta_5.15'!L40*100</f>
        <v>112.79482334055263</v>
      </c>
      <c r="M41" s="525">
        <f>+L41/K41*100</f>
        <v>142.4776715880665</v>
      </c>
    </row>
    <row r="42" spans="3:13" ht="13.5" thickBot="1">
      <c r="C42" s="49">
        <v>2014</v>
      </c>
      <c r="D42" s="146">
        <f>+G28/F28</f>
        <v>60</v>
      </c>
      <c r="E42" s="146">
        <f>+D42/$D$38*100</f>
        <v>120</v>
      </c>
      <c r="F42" s="146">
        <f>+'Rta_5.15'!D41/'Rta_5.15'!$D$37*100</f>
        <v>116.41379310344826</v>
      </c>
      <c r="G42" s="146">
        <f>+'Rta_5.15'!E41/'Rta_5.15'!$E$37*100</f>
        <v>125.38461538461539</v>
      </c>
      <c r="H42" s="146">
        <f>+'Rta_5.15'!F41/'Rta_5.15'!$F$37*100</f>
        <v>117.84313725490196</v>
      </c>
      <c r="I42" s="146">
        <f>+'Rta5.16'!H44</f>
        <v>112.28707824096051</v>
      </c>
      <c r="J42" s="146">
        <f>+E42/I42*100</f>
        <v>106.86893085105311</v>
      </c>
      <c r="K42" s="146">
        <f>+F28/$F$24*100</f>
        <v>70.83333333333334</v>
      </c>
      <c r="L42" s="146">
        <f>+'Rta_5.15'!L41*100</f>
        <v>116.5067126713135</v>
      </c>
      <c r="M42" s="146">
        <f>+L42/K42*100</f>
        <v>164.48006494773668</v>
      </c>
    </row>
    <row r="43" spans="8:10" ht="12.75">
      <c r="H43" s="13"/>
      <c r="I43" s="13"/>
      <c r="J43" s="13"/>
    </row>
    <row r="44" spans="3:13" ht="12.75">
      <c r="C44" s="581" t="s">
        <v>373</v>
      </c>
      <c r="D44" s="629"/>
      <c r="E44" s="629"/>
      <c r="F44" s="629"/>
      <c r="G44" s="629"/>
      <c r="H44" s="629"/>
      <c r="I44" s="629"/>
      <c r="J44" s="629"/>
      <c r="K44" s="629"/>
      <c r="L44" s="629"/>
      <c r="M44" s="629"/>
    </row>
    <row r="45" spans="3:13" ht="12.75">
      <c r="C45" s="629"/>
      <c r="D45" s="629"/>
      <c r="E45" s="629"/>
      <c r="F45" s="629"/>
      <c r="G45" s="629"/>
      <c r="H45" s="629"/>
      <c r="I45" s="629"/>
      <c r="J45" s="629"/>
      <c r="K45" s="629"/>
      <c r="L45" s="629"/>
      <c r="M45" s="629"/>
    </row>
    <row r="46" spans="3:13" ht="12.75">
      <c r="C46" s="629"/>
      <c r="D46" s="629"/>
      <c r="E46" s="629"/>
      <c r="F46" s="629"/>
      <c r="G46" s="629"/>
      <c r="H46" s="629"/>
      <c r="I46" s="629"/>
      <c r="J46" s="629"/>
      <c r="K46" s="629"/>
      <c r="L46" s="629"/>
      <c r="M46" s="629"/>
    </row>
    <row r="47" spans="8:10" ht="12.75">
      <c r="H47" s="13"/>
      <c r="I47" s="13"/>
      <c r="J47" s="13"/>
    </row>
    <row r="48" spans="3:13" ht="12.75" customHeight="1">
      <c r="C48" s="582" t="s">
        <v>407</v>
      </c>
      <c r="D48" s="582"/>
      <c r="E48" s="582"/>
      <c r="F48" s="582"/>
      <c r="G48" s="582"/>
      <c r="H48" s="582"/>
      <c r="I48" s="582"/>
      <c r="J48" s="582"/>
      <c r="K48" s="582"/>
      <c r="L48" s="582"/>
      <c r="M48" s="582"/>
    </row>
    <row r="49" spans="3:13" ht="12.75">
      <c r="C49" s="582"/>
      <c r="D49" s="582"/>
      <c r="E49" s="582"/>
      <c r="F49" s="582"/>
      <c r="G49" s="582"/>
      <c r="H49" s="582"/>
      <c r="I49" s="582"/>
      <c r="J49" s="582"/>
      <c r="K49" s="582"/>
      <c r="L49" s="582"/>
      <c r="M49" s="582"/>
    </row>
    <row r="50" spans="3:13" ht="12.75">
      <c r="C50" s="582"/>
      <c r="D50" s="582"/>
      <c r="E50" s="582"/>
      <c r="F50" s="582"/>
      <c r="G50" s="582"/>
      <c r="H50" s="582"/>
      <c r="I50" s="582"/>
      <c r="J50" s="582"/>
      <c r="K50" s="582"/>
      <c r="L50" s="582"/>
      <c r="M50" s="582"/>
    </row>
    <row r="51" spans="3:13" ht="12.75">
      <c r="C51" s="582"/>
      <c r="D51" s="582"/>
      <c r="E51" s="582"/>
      <c r="F51" s="582"/>
      <c r="G51" s="582"/>
      <c r="H51" s="582"/>
      <c r="I51" s="582"/>
      <c r="J51" s="582"/>
      <c r="K51" s="582"/>
      <c r="L51" s="582"/>
      <c r="M51" s="582"/>
    </row>
    <row r="52" spans="3:13" ht="12.75">
      <c r="C52" s="582"/>
      <c r="D52" s="582"/>
      <c r="E52" s="582"/>
      <c r="F52" s="582"/>
      <c r="G52" s="582"/>
      <c r="H52" s="582"/>
      <c r="I52" s="582"/>
      <c r="J52" s="582"/>
      <c r="K52" s="582"/>
      <c r="L52" s="582"/>
      <c r="M52" s="582"/>
    </row>
    <row r="53" spans="3:13" ht="12.75">
      <c r="C53" s="582"/>
      <c r="D53" s="582"/>
      <c r="E53" s="582"/>
      <c r="F53" s="582"/>
      <c r="G53" s="582"/>
      <c r="H53" s="582"/>
      <c r="I53" s="582"/>
      <c r="J53" s="582"/>
      <c r="K53" s="582"/>
      <c r="L53" s="582"/>
      <c r="M53" s="582"/>
    </row>
    <row r="54" spans="8:10" ht="12.75">
      <c r="H54" s="13"/>
      <c r="I54" s="13"/>
      <c r="J54" s="13"/>
    </row>
    <row r="55" spans="2:14" ht="15.75">
      <c r="B55" s="628" t="s">
        <v>267</v>
      </c>
      <c r="C55" s="628"/>
      <c r="D55" s="628"/>
      <c r="E55" s="628"/>
      <c r="F55" s="628"/>
      <c r="G55" s="628"/>
      <c r="H55" s="627" t="s">
        <v>150</v>
      </c>
      <c r="I55" s="627"/>
      <c r="J55" s="627"/>
      <c r="K55" s="627"/>
      <c r="L55" s="627"/>
      <c r="M55" s="627"/>
      <c r="N55" s="627"/>
    </row>
  </sheetData>
  <sheetProtection password="E892" sheet="1" formatCells="0" formatColumns="0" formatRows="0" insertColumns="0" insertRows="0" insertHyperlinks="0" deleteColumns="0" deleteRows="0" sort="0" autoFilter="0" pivotTables="0"/>
  <mergeCells count="21">
    <mergeCell ref="C44:M46"/>
    <mergeCell ref="J35:J36"/>
    <mergeCell ref="D21:E21"/>
    <mergeCell ref="E35:E36"/>
    <mergeCell ref="K35:K36"/>
    <mergeCell ref="B55:G55"/>
    <mergeCell ref="H55:N55"/>
    <mergeCell ref="C21:C22"/>
    <mergeCell ref="C31:M32"/>
    <mergeCell ref="M35:M36"/>
    <mergeCell ref="C48:M53"/>
    <mergeCell ref="D35:D36"/>
    <mergeCell ref="C35:C36"/>
    <mergeCell ref="L35:L36"/>
    <mergeCell ref="F21:G21"/>
    <mergeCell ref="F35:I35"/>
    <mergeCell ref="J4:N4"/>
    <mergeCell ref="B6:G6"/>
    <mergeCell ref="H17:N17"/>
    <mergeCell ref="C12:M13"/>
    <mergeCell ref="C14:M15"/>
  </mergeCells>
  <hyperlinks>
    <hyperlink ref="J4" location="Índice!B6"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landscape" scale="61"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V229"/>
  <sheetViews>
    <sheetView showGridLines="0" zoomScaleSheetLayoutView="80" zoomScalePageLayoutView="0" workbookViewId="0" topLeftCell="A1">
      <pane xSplit="2" ySplit="7" topLeftCell="C62" activePane="bottomRight" state="frozen"/>
      <selection pane="topLeft" activeCell="A1" sqref="A1"/>
      <selection pane="topRight" activeCell="D1" sqref="D1"/>
      <selection pane="bottomLeft" activeCell="A8" sqref="A8"/>
      <selection pane="bottomRight" activeCell="H51" sqref="H51"/>
    </sheetView>
  </sheetViews>
  <sheetFormatPr defaultColWidth="11.57421875" defaultRowHeight="12.75"/>
  <cols>
    <col min="1" max="1" width="3.57421875" style="57" customWidth="1"/>
    <col min="2" max="2" width="7.28125" style="62" customWidth="1"/>
    <col min="3" max="3" width="8.57421875" style="57" customWidth="1"/>
    <col min="4" max="4" width="23.7109375" style="57" customWidth="1"/>
    <col min="5" max="5" width="12.28125" style="57" customWidth="1"/>
    <col min="6" max="6" width="13.28125" style="57" customWidth="1"/>
    <col min="7" max="7" width="13.7109375" style="57" customWidth="1"/>
    <col min="8" max="8" width="15.140625" style="57" bestFit="1" customWidth="1"/>
    <col min="9" max="9" width="10.00390625" style="57" customWidth="1"/>
    <col min="10" max="10" width="13.57421875" style="71" customWidth="1"/>
    <col min="11" max="11" width="12.421875" style="71" customWidth="1"/>
    <col min="12" max="12" width="9.8515625" style="57" bestFit="1" customWidth="1"/>
    <col min="13" max="14" width="8.8515625" style="57" customWidth="1"/>
    <col min="15" max="15" width="11.421875" style="57" bestFit="1" customWidth="1"/>
    <col min="16" max="16384" width="11.57421875" style="57" customWidth="1"/>
  </cols>
  <sheetData>
    <row r="1" s="283" customFormat="1" ht="12.75">
      <c r="B1" s="284"/>
    </row>
    <row r="2" spans="2:13" s="283" customFormat="1" ht="12.75">
      <c r="B2" s="284"/>
      <c r="F2" s="282"/>
      <c r="G2" s="282"/>
      <c r="H2" s="282"/>
      <c r="I2" s="282"/>
      <c r="J2" s="282"/>
      <c r="K2" s="282"/>
      <c r="M2" s="282" t="s">
        <v>149</v>
      </c>
    </row>
    <row r="3" spans="2:14" s="281" customFormat="1" ht="12.75">
      <c r="B3" s="284"/>
      <c r="N3" s="285"/>
    </row>
    <row r="4" spans="2:15" s="281" customFormat="1" ht="12.75">
      <c r="B4" s="284"/>
      <c r="J4" s="285"/>
      <c r="K4" s="285"/>
      <c r="L4" s="593" t="s">
        <v>148</v>
      </c>
      <c r="M4" s="593"/>
      <c r="N4" s="285"/>
      <c r="O4" s="285"/>
    </row>
    <row r="5" s="63" customFormat="1" ht="12.75"/>
    <row r="6" spans="2:13" s="63" customFormat="1" ht="18.75">
      <c r="B6" s="570" t="s">
        <v>160</v>
      </c>
      <c r="C6" s="570"/>
      <c r="D6" s="570"/>
      <c r="E6" s="570"/>
      <c r="F6" s="570"/>
      <c r="G6" s="570"/>
      <c r="H6" s="570"/>
      <c r="I6" s="570"/>
      <c r="J6" s="570"/>
      <c r="K6" s="570"/>
      <c r="L6" s="570"/>
      <c r="M6" s="570"/>
    </row>
    <row r="7" spans="2:11" s="63" customFormat="1" ht="12.75">
      <c r="B7" s="62"/>
      <c r="J7" s="64"/>
      <c r="K7" s="64"/>
    </row>
    <row r="8" spans="2:18" s="63" customFormat="1" ht="12.75" customHeight="1">
      <c r="B8" s="65">
        <v>5.1</v>
      </c>
      <c r="C8" s="86" t="s">
        <v>209</v>
      </c>
      <c r="D8" s="11"/>
      <c r="E8" s="11"/>
      <c r="F8" s="11"/>
      <c r="G8" s="11"/>
      <c r="H8" s="11"/>
      <c r="I8" s="11"/>
      <c r="J8" s="11"/>
      <c r="K8" s="11"/>
      <c r="L8" s="11"/>
      <c r="M8" s="11"/>
      <c r="N8" s="11"/>
      <c r="O8" s="11"/>
      <c r="P8" s="11"/>
      <c r="Q8" s="11"/>
      <c r="R8" s="11"/>
    </row>
    <row r="9" spans="2:18" s="63" customFormat="1" ht="12.75" customHeight="1">
      <c r="B9" s="65"/>
      <c r="C9" s="4"/>
      <c r="D9" s="1"/>
      <c r="E9" s="1"/>
      <c r="F9" s="1"/>
      <c r="G9" s="1"/>
      <c r="H9" s="1"/>
      <c r="I9" s="1"/>
      <c r="J9" s="1"/>
      <c r="K9" s="1"/>
      <c r="L9" s="1"/>
      <c r="M9" s="1"/>
      <c r="N9" s="1"/>
      <c r="O9" s="1"/>
      <c r="P9" s="1"/>
      <c r="Q9" s="1"/>
      <c r="R9" s="1"/>
    </row>
    <row r="10" spans="2:18" s="63" customFormat="1" ht="12.75" customHeight="1">
      <c r="B10" s="65"/>
      <c r="C10" s="86" t="s">
        <v>210</v>
      </c>
      <c r="D10" s="11"/>
      <c r="E10" s="11"/>
      <c r="F10" s="11"/>
      <c r="G10" s="11"/>
      <c r="H10" s="11"/>
      <c r="I10" s="11"/>
      <c r="J10" s="11"/>
      <c r="K10" s="11"/>
      <c r="L10" s="11"/>
      <c r="M10" s="11"/>
      <c r="N10" s="11"/>
      <c r="O10" s="11"/>
      <c r="P10" s="11"/>
      <c r="Q10" s="11"/>
      <c r="R10" s="11"/>
    </row>
    <row r="11" spans="2:18" s="63" customFormat="1" ht="12.75" customHeight="1">
      <c r="B11" s="65"/>
      <c r="C11" s="86" t="s">
        <v>211</v>
      </c>
      <c r="D11" s="11"/>
      <c r="E11" s="11"/>
      <c r="F11" s="11"/>
      <c r="G11" s="11"/>
      <c r="H11" s="11"/>
      <c r="I11" s="11"/>
      <c r="J11" s="11"/>
      <c r="K11" s="11"/>
      <c r="L11" s="11"/>
      <c r="M11" s="11"/>
      <c r="N11" s="11"/>
      <c r="O11" s="11"/>
      <c r="P11" s="11"/>
      <c r="Q11" s="11"/>
      <c r="R11" s="11"/>
    </row>
    <row r="12" spans="2:18" s="63" customFormat="1" ht="12.75" customHeight="1">
      <c r="B12" s="65"/>
      <c r="C12" s="86" t="s">
        <v>212</v>
      </c>
      <c r="D12" s="11"/>
      <c r="E12" s="11"/>
      <c r="F12" s="11"/>
      <c r="G12" s="11"/>
      <c r="H12" s="11"/>
      <c r="I12" s="11"/>
      <c r="J12" s="11"/>
      <c r="K12" s="11"/>
      <c r="L12" s="11"/>
      <c r="M12" s="11"/>
      <c r="N12" s="11"/>
      <c r="O12" s="11"/>
      <c r="P12" s="11"/>
      <c r="Q12" s="11"/>
      <c r="R12" s="11"/>
    </row>
    <row r="13" spans="2:18" s="63" customFormat="1" ht="12.75" customHeight="1">
      <c r="B13" s="65"/>
      <c r="C13" s="86" t="s">
        <v>213</v>
      </c>
      <c r="D13" s="11"/>
      <c r="E13" s="11"/>
      <c r="F13" s="11"/>
      <c r="G13" s="11"/>
      <c r="H13" s="11"/>
      <c r="I13" s="11"/>
      <c r="J13" s="11"/>
      <c r="K13" s="11"/>
      <c r="L13" s="11"/>
      <c r="M13" s="11"/>
      <c r="N13" s="11"/>
      <c r="O13" s="11"/>
      <c r="P13" s="11"/>
      <c r="Q13" s="11"/>
      <c r="R13" s="11"/>
    </row>
    <row r="14" spans="2:18" s="63" customFormat="1" ht="12.75" customHeight="1">
      <c r="B14" s="65"/>
      <c r="C14" s="1"/>
      <c r="D14" s="1"/>
      <c r="E14" s="1"/>
      <c r="F14" s="1"/>
      <c r="G14" s="1"/>
      <c r="H14" s="1"/>
      <c r="I14" s="1"/>
      <c r="J14" s="1"/>
      <c r="K14" s="226"/>
      <c r="L14" s="226"/>
      <c r="M14" s="226"/>
      <c r="N14" s="1"/>
      <c r="O14" s="1"/>
      <c r="P14" s="1"/>
      <c r="Q14" s="1"/>
      <c r="R14" s="1"/>
    </row>
    <row r="15" spans="2:13" s="281" customFormat="1" ht="12.75" customHeight="1">
      <c r="B15" s="280"/>
      <c r="C15" s="279" t="s">
        <v>148</v>
      </c>
      <c r="D15" s="279"/>
      <c r="E15" s="278"/>
      <c r="F15" s="278"/>
      <c r="G15" s="278"/>
      <c r="H15" s="278"/>
      <c r="I15" s="278"/>
      <c r="J15" s="278"/>
      <c r="K15" s="579" t="s">
        <v>286</v>
      </c>
      <c r="L15" s="579"/>
      <c r="M15" s="579"/>
    </row>
    <row r="16" spans="2:11" s="63" customFormat="1" ht="12.75">
      <c r="B16" s="65"/>
      <c r="C16" s="66"/>
      <c r="D16" s="66"/>
      <c r="E16" s="66"/>
      <c r="F16" s="66"/>
      <c r="G16" s="66"/>
      <c r="H16" s="66"/>
      <c r="I16" s="66"/>
      <c r="J16" s="66"/>
      <c r="K16" s="66"/>
    </row>
    <row r="17" spans="2:18" s="63" customFormat="1" ht="13.5" customHeight="1">
      <c r="B17" s="65">
        <f>+B8+0.1</f>
        <v>5.199999999999999</v>
      </c>
      <c r="C17" s="595" t="s">
        <v>162</v>
      </c>
      <c r="D17" s="595"/>
      <c r="E17" s="595"/>
      <c r="F17" s="595"/>
      <c r="G17" s="595"/>
      <c r="H17" s="595"/>
      <c r="I17" s="595"/>
      <c r="J17" s="595"/>
      <c r="K17" s="595"/>
      <c r="L17" s="595"/>
      <c r="M17" s="595"/>
      <c r="N17" s="11"/>
      <c r="O17" s="11"/>
      <c r="P17" s="11"/>
      <c r="Q17" s="11"/>
      <c r="R17" s="11"/>
    </row>
    <row r="18" spans="2:18" s="63" customFormat="1" ht="12.75">
      <c r="B18" s="65"/>
      <c r="C18" s="595"/>
      <c r="D18" s="595"/>
      <c r="E18" s="595"/>
      <c r="F18" s="595"/>
      <c r="G18" s="595"/>
      <c r="H18" s="595"/>
      <c r="I18" s="595"/>
      <c r="J18" s="595"/>
      <c r="K18" s="595"/>
      <c r="L18" s="595"/>
      <c r="M18" s="595"/>
      <c r="N18" s="1"/>
      <c r="O18" s="1"/>
      <c r="P18" s="1"/>
      <c r="Q18" s="1"/>
      <c r="R18" s="1"/>
    </row>
    <row r="19" spans="2:13" s="63" customFormat="1" ht="12.75">
      <c r="B19" s="65"/>
      <c r="C19" s="78"/>
      <c r="D19" s="78"/>
      <c r="E19" s="78"/>
      <c r="F19" s="78"/>
      <c r="G19" s="78"/>
      <c r="H19" s="78"/>
      <c r="I19" s="78"/>
      <c r="J19" s="78"/>
      <c r="K19" s="228"/>
      <c r="L19" s="229"/>
      <c r="M19" s="229"/>
    </row>
    <row r="20" spans="2:14" s="281" customFormat="1" ht="12.75" customHeight="1">
      <c r="B20" s="280"/>
      <c r="C20" s="279" t="s">
        <v>148</v>
      </c>
      <c r="D20" s="278"/>
      <c r="E20" s="278"/>
      <c r="F20" s="278"/>
      <c r="G20" s="278"/>
      <c r="H20" s="278"/>
      <c r="I20" s="278"/>
      <c r="K20" s="579" t="s">
        <v>285</v>
      </c>
      <c r="L20" s="579"/>
      <c r="M20" s="579"/>
      <c r="N20" s="277"/>
    </row>
    <row r="21" spans="2:13" s="63" customFormat="1" ht="12.75">
      <c r="B21" s="65"/>
      <c r="C21" s="66"/>
      <c r="D21" s="66"/>
      <c r="E21" s="66"/>
      <c r="F21" s="66"/>
      <c r="G21" s="66"/>
      <c r="H21" s="66"/>
      <c r="I21" s="66"/>
      <c r="J21" s="66"/>
      <c r="K21" s="230"/>
      <c r="L21" s="227"/>
      <c r="M21" s="227"/>
    </row>
    <row r="22" spans="2:18" s="63" customFormat="1" ht="12.75">
      <c r="B22" s="65">
        <f>+B17+0.1</f>
        <v>5.299999999999999</v>
      </c>
      <c r="C22" s="581" t="s">
        <v>400</v>
      </c>
      <c r="D22" s="581"/>
      <c r="E22" s="581"/>
      <c r="F22" s="581"/>
      <c r="G22" s="581"/>
      <c r="H22" s="581"/>
      <c r="I22" s="581"/>
      <c r="J22" s="581"/>
      <c r="K22" s="581"/>
      <c r="L22" s="581"/>
      <c r="M22" s="581"/>
      <c r="N22" s="11"/>
      <c r="O22" s="11"/>
      <c r="P22" s="11"/>
      <c r="Q22" s="11"/>
      <c r="R22" s="11"/>
    </row>
    <row r="23" spans="2:18" s="63" customFormat="1" ht="15" customHeight="1">
      <c r="B23" s="81"/>
      <c r="C23" s="581"/>
      <c r="D23" s="581"/>
      <c r="E23" s="581"/>
      <c r="F23" s="581"/>
      <c r="G23" s="581"/>
      <c r="H23" s="581"/>
      <c r="I23" s="581"/>
      <c r="J23" s="581"/>
      <c r="K23" s="581"/>
      <c r="L23" s="581"/>
      <c r="M23" s="581"/>
      <c r="N23" s="1"/>
      <c r="O23" s="1"/>
      <c r="P23" s="1"/>
      <c r="Q23" s="1"/>
      <c r="R23" s="1"/>
    </row>
    <row r="24" spans="2:18" s="63" customFormat="1" ht="15" customHeight="1">
      <c r="B24" s="81"/>
      <c r="C24" s="581"/>
      <c r="D24" s="581"/>
      <c r="E24" s="581"/>
      <c r="F24" s="581"/>
      <c r="G24" s="581"/>
      <c r="H24" s="581"/>
      <c r="I24" s="581"/>
      <c r="J24" s="581"/>
      <c r="K24" s="581"/>
      <c r="L24" s="581"/>
      <c r="M24" s="581"/>
      <c r="N24" s="1"/>
      <c r="O24" s="1"/>
      <c r="P24" s="1"/>
      <c r="Q24" s="1"/>
      <c r="R24" s="1"/>
    </row>
    <row r="25" spans="2:13" s="63" customFormat="1" ht="13.5" customHeight="1">
      <c r="B25" s="81"/>
      <c r="J25" s="59"/>
      <c r="K25" s="224"/>
      <c r="L25" s="225"/>
      <c r="M25" s="225"/>
    </row>
    <row r="26" spans="2:14" s="281" customFormat="1" ht="13.5" customHeight="1">
      <c r="B26" s="276"/>
      <c r="C26" s="279" t="s">
        <v>148</v>
      </c>
      <c r="D26" s="275"/>
      <c r="E26" s="275"/>
      <c r="F26" s="275"/>
      <c r="G26" s="275"/>
      <c r="H26" s="275"/>
      <c r="I26" s="275"/>
      <c r="K26" s="579" t="s">
        <v>284</v>
      </c>
      <c r="L26" s="579"/>
      <c r="M26" s="579"/>
      <c r="N26" s="277"/>
    </row>
    <row r="27" spans="2:13" s="63" customFormat="1" ht="13.5" customHeight="1">
      <c r="B27" s="81"/>
      <c r="C27" s="59"/>
      <c r="D27" s="59"/>
      <c r="E27" s="59"/>
      <c r="F27" s="59"/>
      <c r="G27" s="59"/>
      <c r="H27" s="59"/>
      <c r="I27" s="59"/>
      <c r="J27" s="82"/>
      <c r="K27" s="231"/>
      <c r="L27" s="227"/>
      <c r="M27" s="227"/>
    </row>
    <row r="28" spans="2:18" s="177" customFormat="1" ht="41.25" customHeight="1">
      <c r="B28" s="68">
        <f>+B22+0.1</f>
        <v>5.399999999999999</v>
      </c>
      <c r="C28" s="596" t="s">
        <v>223</v>
      </c>
      <c r="D28" s="596"/>
      <c r="E28" s="596"/>
      <c r="F28" s="596"/>
      <c r="G28" s="596"/>
      <c r="H28" s="596"/>
      <c r="I28" s="596"/>
      <c r="J28" s="596"/>
      <c r="K28" s="596"/>
      <c r="L28" s="596"/>
      <c r="M28" s="596"/>
      <c r="N28" s="178"/>
      <c r="O28" s="178"/>
      <c r="P28" s="178"/>
      <c r="Q28" s="178"/>
      <c r="R28" s="178"/>
    </row>
    <row r="29" spans="2:13" s="63" customFormat="1" ht="12.75" customHeight="1">
      <c r="B29" s="68"/>
      <c r="C29" s="52"/>
      <c r="D29" s="52"/>
      <c r="E29" s="52"/>
      <c r="F29" s="52"/>
      <c r="G29" s="52"/>
      <c r="H29" s="52"/>
      <c r="I29" s="52"/>
      <c r="J29" s="52"/>
      <c r="K29" s="52"/>
      <c r="L29" s="52"/>
      <c r="M29" s="52"/>
    </row>
    <row r="30" spans="2:14" s="281" customFormat="1" ht="12.75" customHeight="1">
      <c r="B30" s="274"/>
      <c r="C30" s="279" t="s">
        <v>148</v>
      </c>
      <c r="D30" s="273"/>
      <c r="E30" s="273"/>
      <c r="F30" s="273"/>
      <c r="G30" s="273"/>
      <c r="H30" s="273"/>
      <c r="I30" s="273"/>
      <c r="K30" s="579" t="s">
        <v>283</v>
      </c>
      <c r="L30" s="579"/>
      <c r="M30" s="579"/>
      <c r="N30" s="277"/>
    </row>
    <row r="31" spans="2:11" s="63" customFormat="1" ht="12.75">
      <c r="B31" s="65"/>
      <c r="J31" s="64"/>
      <c r="K31" s="64"/>
    </row>
    <row r="32" spans="2:18" s="63" customFormat="1" ht="19.5" customHeight="1">
      <c r="B32" s="68">
        <f>+B28+0.1</f>
        <v>5.499999999999998</v>
      </c>
      <c r="C32" s="573" t="s">
        <v>224</v>
      </c>
      <c r="D32" s="573"/>
      <c r="E32" s="573"/>
      <c r="F32" s="573"/>
      <c r="G32" s="573"/>
      <c r="H32" s="573"/>
      <c r="I32" s="573"/>
      <c r="J32" s="573"/>
      <c r="K32" s="573"/>
      <c r="L32" s="573"/>
      <c r="M32" s="573"/>
      <c r="N32" s="11"/>
      <c r="O32" s="11"/>
      <c r="P32" s="11"/>
      <c r="Q32" s="11"/>
      <c r="R32" s="11"/>
    </row>
    <row r="33" spans="2:18" s="63" customFormat="1" ht="12.75">
      <c r="B33" s="68"/>
      <c r="C33" s="1"/>
      <c r="D33" s="1"/>
      <c r="E33" s="1"/>
      <c r="F33" s="1"/>
      <c r="G33" s="1"/>
      <c r="H33" s="1"/>
      <c r="I33" s="1"/>
      <c r="J33" s="1"/>
      <c r="K33" s="1"/>
      <c r="L33" s="1"/>
      <c r="M33" s="1"/>
      <c r="N33" s="1"/>
      <c r="O33" s="1"/>
      <c r="P33" s="1"/>
      <c r="Q33" s="1"/>
      <c r="R33" s="1"/>
    </row>
    <row r="34" spans="2:14" s="281" customFormat="1" ht="12.75" customHeight="1">
      <c r="B34" s="274"/>
      <c r="C34" s="279" t="s">
        <v>148</v>
      </c>
      <c r="D34" s="272"/>
      <c r="E34" s="272"/>
      <c r="F34" s="272"/>
      <c r="G34" s="272"/>
      <c r="H34" s="272"/>
      <c r="I34" s="272"/>
      <c r="K34" s="579" t="s">
        <v>282</v>
      </c>
      <c r="L34" s="579"/>
      <c r="M34" s="579"/>
      <c r="N34" s="277"/>
    </row>
    <row r="35" spans="2:11" s="63" customFormat="1" ht="12.75">
      <c r="B35" s="68"/>
      <c r="C35" s="70"/>
      <c r="D35" s="70"/>
      <c r="E35" s="70"/>
      <c r="F35" s="70"/>
      <c r="G35" s="70"/>
      <c r="H35" s="70"/>
      <c r="I35" s="70"/>
      <c r="J35" s="70"/>
      <c r="K35" s="70"/>
    </row>
    <row r="36" spans="2:18" ht="12.75">
      <c r="B36" s="68">
        <f>+B32+0.1</f>
        <v>5.599999999999998</v>
      </c>
      <c r="C36" s="584" t="s">
        <v>403</v>
      </c>
      <c r="D36" s="584"/>
      <c r="E36" s="584"/>
      <c r="F36" s="584"/>
      <c r="G36" s="584"/>
      <c r="H36" s="584"/>
      <c r="I36" s="584"/>
      <c r="J36" s="584"/>
      <c r="K36" s="584"/>
      <c r="L36" s="584"/>
      <c r="M36" s="584"/>
      <c r="N36" s="11"/>
      <c r="O36" s="11"/>
      <c r="P36" s="11"/>
      <c r="Q36" s="11"/>
      <c r="R36" s="11"/>
    </row>
    <row r="37" spans="2:18" ht="12.75" customHeight="1">
      <c r="B37" s="68"/>
      <c r="C37" s="584"/>
      <c r="D37" s="584"/>
      <c r="E37" s="584"/>
      <c r="F37" s="584"/>
      <c r="G37" s="584"/>
      <c r="H37" s="584"/>
      <c r="I37" s="584"/>
      <c r="J37" s="584"/>
      <c r="K37" s="584"/>
      <c r="L37" s="584"/>
      <c r="M37" s="584"/>
      <c r="N37" s="1"/>
      <c r="O37" s="1"/>
      <c r="P37" s="1"/>
      <c r="Q37" s="1"/>
      <c r="R37" s="1"/>
    </row>
    <row r="38" spans="2:13" ht="12.75" customHeight="1">
      <c r="B38" s="68"/>
      <c r="C38" s="584"/>
      <c r="D38" s="584"/>
      <c r="E38" s="584"/>
      <c r="F38" s="584"/>
      <c r="G38" s="584"/>
      <c r="H38" s="584"/>
      <c r="I38" s="584"/>
      <c r="J38" s="584"/>
      <c r="K38" s="584"/>
      <c r="L38" s="584"/>
      <c r="M38" s="584"/>
    </row>
    <row r="39" spans="2:13" ht="12.75">
      <c r="B39" s="83"/>
      <c r="C39" s="69"/>
      <c r="D39" s="69"/>
      <c r="E39" s="69"/>
      <c r="F39" s="69"/>
      <c r="G39" s="69"/>
      <c r="H39" s="69"/>
      <c r="I39" s="69"/>
      <c r="J39" s="69"/>
      <c r="K39" s="69"/>
      <c r="L39" s="69"/>
      <c r="M39" s="69"/>
    </row>
    <row r="40" spans="2:14" s="283" customFormat="1" ht="12.75" customHeight="1">
      <c r="B40" s="237"/>
      <c r="C40" s="279" t="s">
        <v>148</v>
      </c>
      <c r="D40" s="272"/>
      <c r="E40" s="272"/>
      <c r="F40" s="272"/>
      <c r="G40" s="272"/>
      <c r="H40" s="272"/>
      <c r="I40" s="272"/>
      <c r="K40" s="579" t="s">
        <v>281</v>
      </c>
      <c r="L40" s="579"/>
      <c r="M40" s="579"/>
      <c r="N40" s="277"/>
    </row>
    <row r="41" ht="12.75">
      <c r="B41" s="65"/>
    </row>
    <row r="42" spans="2:18" ht="12.75" customHeight="1">
      <c r="B42" s="68">
        <f>+B36+0.1</f>
        <v>5.6999999999999975</v>
      </c>
      <c r="C42" s="581" t="s">
        <v>25</v>
      </c>
      <c r="D42" s="581"/>
      <c r="E42" s="581"/>
      <c r="F42" s="581"/>
      <c r="G42" s="581"/>
      <c r="H42" s="581"/>
      <c r="I42" s="581"/>
      <c r="J42" s="581"/>
      <c r="K42" s="581"/>
      <c r="L42" s="581"/>
      <c r="M42" s="581"/>
      <c r="N42" s="11"/>
      <c r="O42" s="11"/>
      <c r="P42" s="11"/>
      <c r="Q42" s="11"/>
      <c r="R42" s="11"/>
    </row>
    <row r="43" spans="2:11" ht="12.75">
      <c r="B43" s="83"/>
      <c r="C43" s="582"/>
      <c r="D43" s="582"/>
      <c r="E43" s="582"/>
      <c r="F43" s="582"/>
      <c r="G43" s="582"/>
      <c r="H43" s="582"/>
      <c r="I43" s="582"/>
      <c r="J43" s="582"/>
      <c r="K43" s="582"/>
    </row>
    <row r="44" spans="2:13" s="283" customFormat="1" ht="12.75" customHeight="1">
      <c r="B44" s="237"/>
      <c r="C44" s="279" t="s">
        <v>148</v>
      </c>
      <c r="D44" s="236"/>
      <c r="E44" s="236"/>
      <c r="F44" s="236"/>
      <c r="G44" s="236"/>
      <c r="H44" s="236"/>
      <c r="I44" s="236"/>
      <c r="K44" s="579" t="s">
        <v>280</v>
      </c>
      <c r="L44" s="579"/>
      <c r="M44" s="579"/>
    </row>
    <row r="45" spans="2:12" ht="12.75">
      <c r="B45" s="65"/>
      <c r="K45" s="574"/>
      <c r="L45" s="574"/>
    </row>
    <row r="46" spans="2:18" ht="14.25" customHeight="1">
      <c r="B46" s="68">
        <f>+B42+0.1</f>
        <v>5.799999999999997</v>
      </c>
      <c r="C46" s="581" t="s">
        <v>27</v>
      </c>
      <c r="D46" s="581"/>
      <c r="E46" s="581"/>
      <c r="F46" s="581"/>
      <c r="G46" s="581"/>
      <c r="H46" s="581"/>
      <c r="I46" s="581"/>
      <c r="J46" s="581"/>
      <c r="K46" s="581"/>
      <c r="L46" s="581"/>
      <c r="M46" s="581"/>
      <c r="N46" s="11"/>
      <c r="O46" s="11"/>
      <c r="P46" s="11"/>
      <c r="Q46" s="11"/>
      <c r="R46" s="11"/>
    </row>
    <row r="47" spans="2:18" ht="12.75" customHeight="1">
      <c r="B47" s="68"/>
      <c r="C47" s="11"/>
      <c r="D47" s="11"/>
      <c r="E47" s="11"/>
      <c r="F47" s="11"/>
      <c r="G47" s="11"/>
      <c r="H47" s="11"/>
      <c r="I47" s="11"/>
      <c r="J47" s="11"/>
      <c r="K47" s="11"/>
      <c r="L47" s="11"/>
      <c r="M47" s="11"/>
      <c r="N47" s="11"/>
      <c r="O47" s="11"/>
      <c r="P47" s="11"/>
      <c r="Q47" s="11"/>
      <c r="R47" s="11"/>
    </row>
    <row r="48" spans="2:13" s="283" customFormat="1" ht="12.75" customHeight="1">
      <c r="B48" s="237"/>
      <c r="C48" s="279" t="s">
        <v>148</v>
      </c>
      <c r="D48" s="236"/>
      <c r="E48" s="236"/>
      <c r="F48" s="236"/>
      <c r="G48" s="236"/>
      <c r="H48" s="236"/>
      <c r="I48" s="236"/>
      <c r="K48" s="579" t="s">
        <v>279</v>
      </c>
      <c r="L48" s="579"/>
      <c r="M48" s="579"/>
    </row>
    <row r="49" spans="2:11" ht="12.75" customHeight="1">
      <c r="B49" s="68"/>
      <c r="C49" s="72"/>
      <c r="D49" s="72"/>
      <c r="E49" s="72"/>
      <c r="F49" s="72"/>
      <c r="G49" s="72"/>
      <c r="H49" s="72"/>
      <c r="I49" s="72"/>
      <c r="J49" s="67"/>
      <c r="K49" s="67"/>
    </row>
    <row r="50" spans="2:18" ht="12.75" customHeight="1">
      <c r="B50" s="68">
        <v>5.9</v>
      </c>
      <c r="C50" s="179" t="s">
        <v>225</v>
      </c>
      <c r="D50" s="11"/>
      <c r="E50" s="11"/>
      <c r="F50" s="11"/>
      <c r="G50" s="11"/>
      <c r="H50" s="11"/>
      <c r="I50" s="11"/>
      <c r="J50" s="11"/>
      <c r="K50" s="11"/>
      <c r="L50" s="11"/>
      <c r="M50" s="11"/>
      <c r="N50" s="11"/>
      <c r="O50" s="11"/>
      <c r="P50" s="11"/>
      <c r="Q50" s="11"/>
      <c r="R50" s="11"/>
    </row>
    <row r="51" spans="2:18" ht="12.75" customHeight="1">
      <c r="B51" s="68"/>
      <c r="C51" s="11"/>
      <c r="D51" s="11"/>
      <c r="E51" s="11"/>
      <c r="F51" s="11"/>
      <c r="G51" s="11"/>
      <c r="H51" s="11"/>
      <c r="I51" s="11"/>
      <c r="J51" s="11"/>
      <c r="K51" s="11"/>
      <c r="L51" s="11"/>
      <c r="M51" s="11"/>
      <c r="N51" s="11"/>
      <c r="O51" s="11"/>
      <c r="P51" s="11"/>
      <c r="Q51" s="11"/>
      <c r="R51" s="11"/>
    </row>
    <row r="52" spans="2:19" ht="12.75" customHeight="1">
      <c r="B52" s="68"/>
      <c r="C52" s="68"/>
      <c r="D52" s="11"/>
      <c r="E52" s="4" t="s">
        <v>43</v>
      </c>
      <c r="F52" s="4"/>
      <c r="G52" s="1"/>
      <c r="H52" s="1"/>
      <c r="I52" s="1"/>
      <c r="J52" s="11"/>
      <c r="K52" s="11"/>
      <c r="L52" s="11"/>
      <c r="M52" s="11"/>
      <c r="N52" s="11"/>
      <c r="O52" s="11"/>
      <c r="P52" s="11"/>
      <c r="Q52" s="11"/>
      <c r="R52" s="11"/>
      <c r="S52" s="11"/>
    </row>
    <row r="53" spans="2:19" ht="12.75" customHeight="1">
      <c r="B53" s="68"/>
      <c r="C53" s="68"/>
      <c r="D53" s="11"/>
      <c r="E53" s="5" t="s">
        <v>226</v>
      </c>
      <c r="F53" s="5"/>
      <c r="G53" s="5"/>
      <c r="H53" s="5"/>
      <c r="I53" s="5"/>
      <c r="J53" s="11"/>
      <c r="K53" s="11"/>
      <c r="L53" s="11"/>
      <c r="M53" s="11"/>
      <c r="N53" s="11"/>
      <c r="O53" s="11"/>
      <c r="P53" s="11"/>
      <c r="Q53" s="11"/>
      <c r="R53" s="11"/>
      <c r="S53" s="11"/>
    </row>
    <row r="54" spans="2:19" ht="12.75" customHeight="1" thickBot="1">
      <c r="B54" s="68"/>
      <c r="C54" s="68"/>
      <c r="D54" s="11"/>
      <c r="E54" s="47"/>
      <c r="F54" s="47"/>
      <c r="G54" s="47"/>
      <c r="H54" s="47"/>
      <c r="I54" s="47"/>
      <c r="J54" s="11"/>
      <c r="K54" s="11"/>
      <c r="L54" s="11"/>
      <c r="M54" s="11"/>
      <c r="N54" s="11"/>
      <c r="O54" s="11"/>
      <c r="P54" s="11"/>
      <c r="Q54" s="11"/>
      <c r="R54" s="11"/>
      <c r="S54" s="11"/>
    </row>
    <row r="55" spans="2:19" ht="12.75" customHeight="1" thickBot="1">
      <c r="B55" s="68"/>
      <c r="C55" s="68"/>
      <c r="D55" s="11"/>
      <c r="E55" s="243"/>
      <c r="F55" s="243"/>
      <c r="G55" s="244">
        <v>2012</v>
      </c>
      <c r="H55" s="244">
        <v>2013</v>
      </c>
      <c r="I55" s="244">
        <v>2014</v>
      </c>
      <c r="J55" s="11"/>
      <c r="K55" s="11"/>
      <c r="L55" s="11"/>
      <c r="M55" s="11"/>
      <c r="N55" s="11"/>
      <c r="O55" s="11"/>
      <c r="P55" s="11"/>
      <c r="Q55" s="11"/>
      <c r="R55" s="11"/>
      <c r="S55" s="11"/>
    </row>
    <row r="56" spans="2:19" ht="12.75" customHeight="1">
      <c r="B56" s="68"/>
      <c r="C56" s="68"/>
      <c r="D56" s="11"/>
      <c r="E56" s="232" t="s">
        <v>44</v>
      </c>
      <c r="F56" s="79"/>
      <c r="G56" s="220">
        <v>109.96</v>
      </c>
      <c r="H56" s="220">
        <v>112.15</v>
      </c>
      <c r="I56" s="220">
        <v>114.54</v>
      </c>
      <c r="J56" s="11"/>
      <c r="K56" s="11"/>
      <c r="L56" s="11"/>
      <c r="M56" s="11"/>
      <c r="N56" s="11"/>
      <c r="O56" s="11"/>
      <c r="P56" s="11"/>
      <c r="Q56" s="11"/>
      <c r="R56" s="11"/>
      <c r="S56" s="11"/>
    </row>
    <row r="57" spans="2:19" ht="12.75" customHeight="1">
      <c r="B57" s="68"/>
      <c r="C57" s="68"/>
      <c r="D57" s="11"/>
      <c r="E57" s="241" t="s">
        <v>45</v>
      </c>
      <c r="F57" s="241"/>
      <c r="G57" s="242">
        <v>110.63</v>
      </c>
      <c r="H57" s="242">
        <v>112.65</v>
      </c>
      <c r="I57" s="242">
        <v>115.26</v>
      </c>
      <c r="J57" s="11"/>
      <c r="K57" s="11"/>
      <c r="L57" s="11"/>
      <c r="M57" s="11"/>
      <c r="N57" s="11"/>
      <c r="O57" s="11"/>
      <c r="P57" s="11"/>
      <c r="Q57" s="11"/>
      <c r="R57" s="11"/>
      <c r="S57" s="11"/>
    </row>
    <row r="58" spans="2:19" ht="12.75" customHeight="1">
      <c r="B58" s="68"/>
      <c r="C58" s="68"/>
      <c r="D58" s="11"/>
      <c r="E58" s="232" t="s">
        <v>46</v>
      </c>
      <c r="F58" s="79"/>
      <c r="G58" s="220">
        <v>110.76</v>
      </c>
      <c r="H58" s="220">
        <v>112.88</v>
      </c>
      <c r="I58" s="220">
        <v>115.71</v>
      </c>
      <c r="J58" s="11"/>
      <c r="K58" s="11"/>
      <c r="L58" s="11"/>
      <c r="M58" s="11"/>
      <c r="N58" s="11"/>
      <c r="O58" s="11"/>
      <c r="P58" s="11"/>
      <c r="Q58" s="11"/>
      <c r="R58" s="11"/>
      <c r="S58" s="11"/>
    </row>
    <row r="59" spans="2:19" ht="12.75" customHeight="1">
      <c r="B59" s="68"/>
      <c r="C59" s="68"/>
      <c r="D59" s="11"/>
      <c r="E59" s="241" t="s">
        <v>47</v>
      </c>
      <c r="F59" s="241"/>
      <c r="G59" s="242">
        <v>110.92</v>
      </c>
      <c r="H59" s="242">
        <v>113.16</v>
      </c>
      <c r="I59" s="242">
        <v>116.24</v>
      </c>
      <c r="J59" s="11"/>
      <c r="K59" s="11"/>
      <c r="L59" s="11"/>
      <c r="M59" s="11"/>
      <c r="N59" s="11"/>
      <c r="O59" s="11"/>
      <c r="P59" s="11"/>
      <c r="Q59" s="11"/>
      <c r="R59" s="11"/>
      <c r="S59" s="11"/>
    </row>
    <row r="60" spans="2:19" ht="12.75" customHeight="1">
      <c r="B60" s="68"/>
      <c r="C60" s="68"/>
      <c r="D60" s="11"/>
      <c r="E60" s="232" t="s">
        <v>48</v>
      </c>
      <c r="F60" s="79"/>
      <c r="G60" s="220">
        <v>111.25</v>
      </c>
      <c r="H60" s="220">
        <v>113.48</v>
      </c>
      <c r="I60" s="220">
        <v>116.81</v>
      </c>
      <c r="J60" s="11"/>
      <c r="K60" s="11"/>
      <c r="L60" s="11"/>
      <c r="M60" s="11"/>
      <c r="N60" s="11"/>
      <c r="O60" s="11"/>
      <c r="P60" s="11"/>
      <c r="Q60" s="11"/>
      <c r="R60" s="11"/>
      <c r="S60" s="11"/>
    </row>
    <row r="61" spans="2:19" ht="12.75" customHeight="1">
      <c r="B61" s="68"/>
      <c r="C61" s="68"/>
      <c r="D61" s="11"/>
      <c r="E61" s="241" t="s">
        <v>49</v>
      </c>
      <c r="F61" s="241"/>
      <c r="G61" s="242">
        <v>111.35</v>
      </c>
      <c r="H61" s="242">
        <v>113.75</v>
      </c>
      <c r="I61" s="242">
        <v>116.91</v>
      </c>
      <c r="J61" s="11"/>
      <c r="K61" s="11"/>
      <c r="L61" s="11"/>
      <c r="M61" s="11"/>
      <c r="N61" s="11"/>
      <c r="O61" s="11"/>
      <c r="P61" s="11"/>
      <c r="Q61" s="11"/>
      <c r="R61" s="11"/>
      <c r="S61" s="11"/>
    </row>
    <row r="62" spans="2:19" ht="12.75" customHeight="1">
      <c r="B62" s="68"/>
      <c r="C62" s="68"/>
      <c r="D62" s="11"/>
      <c r="E62" s="232" t="s">
        <v>50</v>
      </c>
      <c r="F62" s="79"/>
      <c r="G62" s="220">
        <v>111.32</v>
      </c>
      <c r="H62" s="220">
        <v>113.8</v>
      </c>
      <c r="I62" s="220">
        <v>117.09</v>
      </c>
      <c r="J62" s="11"/>
      <c r="K62" s="11"/>
      <c r="L62" s="11"/>
      <c r="M62" s="11"/>
      <c r="N62" s="11"/>
      <c r="O62" s="11"/>
      <c r="P62" s="11"/>
      <c r="Q62" s="11"/>
      <c r="R62" s="11"/>
      <c r="S62" s="11"/>
    </row>
    <row r="63" spans="2:19" ht="12.75" customHeight="1">
      <c r="B63" s="68"/>
      <c r="C63" s="68"/>
      <c r="D63" s="11"/>
      <c r="E63" s="241" t="s">
        <v>51</v>
      </c>
      <c r="F63" s="241"/>
      <c r="G63" s="242">
        <v>111.37</v>
      </c>
      <c r="H63" s="242">
        <v>113.89</v>
      </c>
      <c r="I63" s="242">
        <v>117.33</v>
      </c>
      <c r="J63" s="11"/>
      <c r="K63" s="11"/>
      <c r="L63" s="11"/>
      <c r="M63" s="11"/>
      <c r="N63" s="11"/>
      <c r="O63" s="11"/>
      <c r="P63" s="11"/>
      <c r="Q63" s="11"/>
      <c r="R63" s="11"/>
      <c r="S63" s="11"/>
    </row>
    <row r="64" spans="2:19" ht="12.75" customHeight="1">
      <c r="B64" s="68"/>
      <c r="C64" s="68"/>
      <c r="D64" s="11"/>
      <c r="E64" s="232" t="s">
        <v>52</v>
      </c>
      <c r="F64" s="79"/>
      <c r="G64" s="220">
        <v>111.69</v>
      </c>
      <c r="H64" s="220">
        <v>114.23</v>
      </c>
      <c r="I64" s="220">
        <v>117.49</v>
      </c>
      <c r="J64" s="11"/>
      <c r="K64" s="11"/>
      <c r="L64" s="11"/>
      <c r="M64" s="11"/>
      <c r="N64" s="11"/>
      <c r="O64" s="11"/>
      <c r="P64" s="11"/>
      <c r="Q64" s="11"/>
      <c r="R64" s="11"/>
      <c r="S64" s="11"/>
    </row>
    <row r="65" spans="2:19" ht="12.75" customHeight="1">
      <c r="B65" s="68"/>
      <c r="C65" s="68"/>
      <c r="D65" s="11"/>
      <c r="E65" s="241" t="s">
        <v>53</v>
      </c>
      <c r="F65" s="241"/>
      <c r="G65" s="242">
        <v>111.87</v>
      </c>
      <c r="H65" s="242">
        <v>113.93</v>
      </c>
      <c r="I65" s="242">
        <v>117.68</v>
      </c>
      <c r="J65" s="11"/>
      <c r="K65" s="11"/>
      <c r="L65" s="11"/>
      <c r="M65" s="11"/>
      <c r="N65" s="11"/>
      <c r="O65" s="11"/>
      <c r="P65" s="11"/>
      <c r="Q65" s="11"/>
      <c r="R65" s="11"/>
      <c r="S65" s="11"/>
    </row>
    <row r="66" spans="2:19" ht="12.75" customHeight="1">
      <c r="B66" s="68"/>
      <c r="C66" s="68"/>
      <c r="D66" s="11"/>
      <c r="E66" s="232" t="s">
        <v>54</v>
      </c>
      <c r="F66" s="79"/>
      <c r="G66" s="220">
        <v>111.72</v>
      </c>
      <c r="H66" s="220">
        <v>113.68</v>
      </c>
      <c r="I66" s="220">
        <v>117.84</v>
      </c>
      <c r="J66" s="11"/>
      <c r="K66" s="11"/>
      <c r="L66" s="11"/>
      <c r="M66" s="11"/>
      <c r="N66" s="11"/>
      <c r="O66" s="11"/>
      <c r="P66" s="11"/>
      <c r="Q66" s="11"/>
      <c r="R66" s="11"/>
      <c r="S66" s="11"/>
    </row>
    <row r="67" spans="2:19" ht="12.75" customHeight="1" thickBot="1">
      <c r="B67" s="68"/>
      <c r="C67" s="68"/>
      <c r="D67" s="11"/>
      <c r="E67" s="245" t="s">
        <v>55</v>
      </c>
      <c r="F67" s="245"/>
      <c r="G67" s="268" t="s">
        <v>404</v>
      </c>
      <c r="H67" s="268">
        <v>113.98</v>
      </c>
      <c r="I67" s="268">
        <v>118.15</v>
      </c>
      <c r="J67" s="11"/>
      <c r="K67" s="11"/>
      <c r="L67" s="11"/>
      <c r="M67" s="11"/>
      <c r="N67" s="11"/>
      <c r="O67" s="11"/>
      <c r="P67" s="11"/>
      <c r="Q67" s="11"/>
      <c r="R67" s="11"/>
      <c r="S67" s="11"/>
    </row>
    <row r="68" spans="2:19" ht="12.75" customHeight="1">
      <c r="B68" s="68"/>
      <c r="C68" s="68"/>
      <c r="D68" s="11"/>
      <c r="E68" s="10" t="s">
        <v>227</v>
      </c>
      <c r="F68" s="10"/>
      <c r="G68" s="1"/>
      <c r="H68" s="23"/>
      <c r="I68" s="1"/>
      <c r="J68" s="11"/>
      <c r="K68" s="11"/>
      <c r="L68" s="11"/>
      <c r="M68" s="11"/>
      <c r="N68" s="11"/>
      <c r="O68" s="11"/>
      <c r="P68" s="11"/>
      <c r="Q68" s="11"/>
      <c r="R68" s="11"/>
      <c r="S68" s="11"/>
    </row>
    <row r="69" spans="2:18" ht="12.75" customHeight="1">
      <c r="B69" s="68"/>
      <c r="C69" s="11"/>
      <c r="D69" s="11"/>
      <c r="E69" s="11"/>
      <c r="F69" s="11"/>
      <c r="G69" s="11"/>
      <c r="H69" s="11"/>
      <c r="I69" s="11"/>
      <c r="J69" s="11"/>
      <c r="K69" s="11"/>
      <c r="L69" s="11"/>
      <c r="M69" s="11"/>
      <c r="N69" s="11"/>
      <c r="O69" s="11"/>
      <c r="P69" s="11"/>
      <c r="Q69" s="11"/>
      <c r="R69" s="11"/>
    </row>
    <row r="70" spans="2:18" ht="12.75" customHeight="1">
      <c r="B70" s="68"/>
      <c r="C70" s="86" t="s">
        <v>421</v>
      </c>
      <c r="D70" s="11"/>
      <c r="E70" s="11"/>
      <c r="F70" s="11"/>
      <c r="G70" s="11"/>
      <c r="H70" s="11"/>
      <c r="I70" s="11"/>
      <c r="J70" s="11"/>
      <c r="K70" s="11"/>
      <c r="L70" s="11"/>
      <c r="M70" s="11"/>
      <c r="N70" s="11"/>
      <c r="O70" s="11"/>
      <c r="P70" s="11"/>
      <c r="Q70" s="11"/>
      <c r="R70" s="11"/>
    </row>
    <row r="71" spans="2:18" ht="12.75" customHeight="1">
      <c r="B71" s="68"/>
      <c r="C71" s="86" t="s">
        <v>420</v>
      </c>
      <c r="D71" s="72"/>
      <c r="E71" s="72"/>
      <c r="F71" s="11"/>
      <c r="G71" s="11"/>
      <c r="H71" s="11"/>
      <c r="I71" s="11"/>
      <c r="J71" s="11"/>
      <c r="K71" s="11"/>
      <c r="L71" s="11"/>
      <c r="M71" s="11"/>
      <c r="N71" s="11"/>
      <c r="O71" s="11"/>
      <c r="P71" s="11"/>
      <c r="Q71" s="11"/>
      <c r="R71" s="11"/>
    </row>
    <row r="72" spans="2:18" ht="12.75" customHeight="1">
      <c r="B72" s="68"/>
      <c r="C72" s="86" t="s">
        <v>228</v>
      </c>
      <c r="D72" s="11"/>
      <c r="E72" s="11"/>
      <c r="F72" s="11"/>
      <c r="G72" s="11"/>
      <c r="H72" s="11"/>
      <c r="I72" s="11"/>
      <c r="J72" s="11"/>
      <c r="K72" s="11"/>
      <c r="L72" s="11"/>
      <c r="M72" s="11"/>
      <c r="N72" s="11"/>
      <c r="O72" s="11"/>
      <c r="P72" s="11"/>
      <c r="Q72" s="11"/>
      <c r="R72" s="11"/>
    </row>
    <row r="73" spans="2:18" ht="12.75" customHeight="1">
      <c r="B73" s="68"/>
      <c r="C73" s="86" t="s">
        <v>422</v>
      </c>
      <c r="D73" s="11"/>
      <c r="E73" s="11"/>
      <c r="F73" s="11"/>
      <c r="G73" s="11"/>
      <c r="H73" s="11"/>
      <c r="I73" s="11"/>
      <c r="J73" s="11"/>
      <c r="K73" s="11"/>
      <c r="L73" s="11"/>
      <c r="M73" s="11"/>
      <c r="N73" s="11"/>
      <c r="O73" s="11"/>
      <c r="P73" s="11"/>
      <c r="Q73" s="11"/>
      <c r="R73" s="11"/>
    </row>
    <row r="74" spans="2:18" ht="12.75">
      <c r="B74" s="68"/>
      <c r="C74" s="1"/>
      <c r="D74" s="1"/>
      <c r="E74" s="1"/>
      <c r="F74" s="1"/>
      <c r="G74" s="1"/>
      <c r="H74" s="1"/>
      <c r="I74" s="1"/>
      <c r="J74" s="1"/>
      <c r="K74" s="1"/>
      <c r="L74" s="1"/>
      <c r="M74" s="1"/>
      <c r="N74" s="1"/>
      <c r="O74" s="1"/>
      <c r="P74" s="1"/>
      <c r="Q74" s="1"/>
      <c r="R74" s="1"/>
    </row>
    <row r="75" spans="2:13" s="283" customFormat="1" ht="12.75" customHeight="1">
      <c r="B75" s="274"/>
      <c r="C75" s="279" t="s">
        <v>148</v>
      </c>
      <c r="D75" s="236"/>
      <c r="E75" s="236"/>
      <c r="F75" s="236"/>
      <c r="G75" s="236"/>
      <c r="H75" s="236"/>
      <c r="I75" s="236"/>
      <c r="J75" s="277"/>
      <c r="K75" s="583" t="s">
        <v>278</v>
      </c>
      <c r="L75" s="583"/>
      <c r="M75" s="583"/>
    </row>
    <row r="76" spans="2:11" ht="12.75" customHeight="1">
      <c r="B76" s="68"/>
      <c r="C76" s="72"/>
      <c r="D76" s="72"/>
      <c r="E76" s="72"/>
      <c r="G76" s="72"/>
      <c r="H76" s="72"/>
      <c r="I76" s="72"/>
      <c r="J76" s="67"/>
      <c r="K76" s="67"/>
    </row>
    <row r="77" spans="2:18" ht="14.25" customHeight="1">
      <c r="B77" s="74">
        <v>5.1</v>
      </c>
      <c r="C77" s="180" t="s">
        <v>229</v>
      </c>
      <c r="D77" s="11"/>
      <c r="E77" s="11"/>
      <c r="F77" s="11"/>
      <c r="G77" s="11"/>
      <c r="H77" s="11"/>
      <c r="I77" s="11"/>
      <c r="J77" s="11"/>
      <c r="K77" s="11"/>
      <c r="L77" s="11"/>
      <c r="M77" s="11"/>
      <c r="N77" s="11"/>
      <c r="O77" s="11"/>
      <c r="P77" s="11"/>
      <c r="Q77" s="11"/>
      <c r="R77" s="11"/>
    </row>
    <row r="78" spans="2:18" ht="14.25" customHeight="1">
      <c r="B78" s="74"/>
      <c r="C78" s="11" t="s">
        <v>161</v>
      </c>
      <c r="D78" s="11"/>
      <c r="E78" s="11"/>
      <c r="F78" s="11"/>
      <c r="G78" s="11"/>
      <c r="H78" s="11"/>
      <c r="I78" s="11"/>
      <c r="J78" s="11"/>
      <c r="K78" s="11"/>
      <c r="L78" s="11"/>
      <c r="M78" s="11"/>
      <c r="N78" s="11"/>
      <c r="O78" s="11"/>
      <c r="P78" s="11"/>
      <c r="Q78" s="11"/>
      <c r="R78" s="11"/>
    </row>
    <row r="79" spans="2:19" ht="14.25" customHeight="1">
      <c r="B79" s="74"/>
      <c r="C79" s="74"/>
      <c r="D79" s="11"/>
      <c r="E79" s="4" t="s">
        <v>409</v>
      </c>
      <c r="F79" s="42"/>
      <c r="G79" s="5"/>
      <c r="H79" s="5"/>
      <c r="I79" s="5"/>
      <c r="J79" s="11"/>
      <c r="K79" s="11"/>
      <c r="L79" s="11"/>
      <c r="M79" s="11"/>
      <c r="N79" s="11"/>
      <c r="O79" s="11"/>
      <c r="P79" s="11"/>
      <c r="Q79" s="11"/>
      <c r="R79" s="11"/>
      <c r="S79" s="11"/>
    </row>
    <row r="80" spans="2:19" ht="14.25" customHeight="1">
      <c r="B80" s="74"/>
      <c r="C80" s="74"/>
      <c r="D80" s="11"/>
      <c r="E80" s="5" t="s">
        <v>226</v>
      </c>
      <c r="F80" s="42"/>
      <c r="G80" s="5"/>
      <c r="H80" s="5"/>
      <c r="I80" s="5"/>
      <c r="J80" s="11"/>
      <c r="K80" s="11"/>
      <c r="L80" s="11"/>
      <c r="M80" s="11"/>
      <c r="N80" s="11"/>
      <c r="O80" s="11"/>
      <c r="P80" s="11"/>
      <c r="Q80" s="11"/>
      <c r="R80" s="11"/>
      <c r="S80" s="11"/>
    </row>
    <row r="81" spans="2:19" ht="14.25" customHeight="1" thickBot="1">
      <c r="B81" s="74"/>
      <c r="C81" s="74"/>
      <c r="D81" s="11"/>
      <c r="E81" s="47"/>
      <c r="F81" s="47"/>
      <c r="G81" s="47"/>
      <c r="H81" s="47"/>
      <c r="I81" s="47"/>
      <c r="J81" s="11"/>
      <c r="K81" s="11"/>
      <c r="L81" s="11"/>
      <c r="M81" s="11"/>
      <c r="N81" s="11"/>
      <c r="O81" s="11"/>
      <c r="P81" s="11"/>
      <c r="Q81" s="11"/>
      <c r="R81" s="11"/>
      <c r="S81" s="11"/>
    </row>
    <row r="82" spans="2:19" ht="14.25" customHeight="1">
      <c r="B82" s="74"/>
      <c r="C82" s="74"/>
      <c r="D82" s="11"/>
      <c r="E82" s="246"/>
      <c r="F82" s="246"/>
      <c r="G82" s="246"/>
      <c r="H82" s="597" t="s">
        <v>71</v>
      </c>
      <c r="I82" s="597"/>
      <c r="J82" s="11"/>
      <c r="K82" s="11"/>
      <c r="L82" s="11"/>
      <c r="M82" s="11"/>
      <c r="N82" s="11"/>
      <c r="O82" s="11"/>
      <c r="P82" s="11"/>
      <c r="Q82" s="11"/>
      <c r="R82" s="11"/>
      <c r="S82" s="11"/>
    </row>
    <row r="83" spans="2:19" ht="14.25" customHeight="1" thickBot="1">
      <c r="B83" s="74"/>
      <c r="C83" s="74"/>
      <c r="D83" s="11"/>
      <c r="E83" s="243" t="s">
        <v>230</v>
      </c>
      <c r="F83" s="243"/>
      <c r="G83" s="244" t="s">
        <v>70</v>
      </c>
      <c r="H83" s="247">
        <v>2013</v>
      </c>
      <c r="I83" s="247">
        <v>2014</v>
      </c>
      <c r="J83" s="11"/>
      <c r="K83" s="11"/>
      <c r="L83" s="11"/>
      <c r="M83" s="11"/>
      <c r="N83" s="11"/>
      <c r="O83" s="11"/>
      <c r="P83" s="11"/>
      <c r="Q83" s="11"/>
      <c r="R83" s="11"/>
      <c r="S83" s="11"/>
    </row>
    <row r="84" spans="2:19" ht="14.25" customHeight="1">
      <c r="B84" s="74"/>
      <c r="C84" s="74"/>
      <c r="D84" s="11"/>
      <c r="E84" s="256" t="s">
        <v>72</v>
      </c>
      <c r="F84" s="241"/>
      <c r="G84" s="242">
        <v>28.21</v>
      </c>
      <c r="H84" s="242">
        <v>113.49</v>
      </c>
      <c r="I84" s="242">
        <v>117.02</v>
      </c>
      <c r="J84" s="11"/>
      <c r="K84" s="11"/>
      <c r="L84" s="11"/>
      <c r="M84" s="11"/>
      <c r="N84" s="11"/>
      <c r="O84" s="11"/>
      <c r="P84" s="11"/>
      <c r="Q84" s="11"/>
      <c r="R84" s="11"/>
      <c r="S84" s="11"/>
    </row>
    <row r="85" spans="2:19" ht="14.25" customHeight="1">
      <c r="B85" s="74"/>
      <c r="C85" s="74"/>
      <c r="D85" s="11"/>
      <c r="E85" s="257" t="s">
        <v>73</v>
      </c>
      <c r="F85" s="79"/>
      <c r="G85" s="220">
        <v>30.1</v>
      </c>
      <c r="H85" s="220">
        <v>118.19</v>
      </c>
      <c r="I85" s="220">
        <v>121.53</v>
      </c>
      <c r="J85" s="11"/>
      <c r="K85" s="11"/>
      <c r="L85" s="11"/>
      <c r="M85" s="11"/>
      <c r="N85" s="11"/>
      <c r="O85" s="11"/>
      <c r="P85" s="11"/>
      <c r="Q85" s="11"/>
      <c r="R85" s="11"/>
      <c r="S85" s="11"/>
    </row>
    <row r="86" spans="2:19" ht="14.25" customHeight="1">
      <c r="B86" s="74"/>
      <c r="C86" s="74"/>
      <c r="D86" s="11"/>
      <c r="E86" s="256" t="s">
        <v>111</v>
      </c>
      <c r="F86" s="241"/>
      <c r="G86" s="242">
        <v>5.16</v>
      </c>
      <c r="H86" s="242">
        <v>100.07</v>
      </c>
      <c r="I86" s="242">
        <v>101.48</v>
      </c>
      <c r="J86" s="11"/>
      <c r="K86" s="11"/>
      <c r="L86" s="11"/>
      <c r="M86" s="11"/>
      <c r="N86" s="11"/>
      <c r="O86" s="11"/>
      <c r="P86" s="11"/>
      <c r="Q86" s="11"/>
      <c r="R86" s="11"/>
      <c r="S86" s="11"/>
    </row>
    <row r="87" spans="2:19" ht="14.25" customHeight="1">
      <c r="B87" s="74"/>
      <c r="C87" s="74"/>
      <c r="D87" s="11"/>
      <c r="E87" s="257" t="s">
        <v>74</v>
      </c>
      <c r="F87" s="79"/>
      <c r="G87" s="220">
        <v>2.43</v>
      </c>
      <c r="H87" s="220">
        <v>122.06</v>
      </c>
      <c r="I87" s="220">
        <v>126.81</v>
      </c>
      <c r="J87" s="11"/>
      <c r="K87" s="11"/>
      <c r="L87" s="11"/>
      <c r="M87" s="11"/>
      <c r="N87" s="11"/>
      <c r="O87" s="11"/>
      <c r="P87" s="11"/>
      <c r="Q87" s="11"/>
      <c r="R87" s="11"/>
      <c r="S87" s="11"/>
    </row>
    <row r="88" spans="2:19" ht="14.25" customHeight="1">
      <c r="B88" s="74"/>
      <c r="C88" s="74"/>
      <c r="D88" s="11"/>
      <c r="E88" s="256" t="s">
        <v>75</v>
      </c>
      <c r="F88" s="241"/>
      <c r="G88" s="242">
        <v>5.73</v>
      </c>
      <c r="H88" s="242">
        <v>125.95</v>
      </c>
      <c r="I88" s="242">
        <v>131.02</v>
      </c>
      <c r="J88" s="11"/>
      <c r="K88" s="11"/>
      <c r="L88" s="11"/>
      <c r="M88" s="11"/>
      <c r="N88" s="11"/>
      <c r="O88" s="11"/>
      <c r="P88" s="11"/>
      <c r="Q88" s="11"/>
      <c r="R88" s="11"/>
      <c r="S88" s="11"/>
    </row>
    <row r="89" spans="2:19" ht="14.25" customHeight="1">
      <c r="B89" s="74"/>
      <c r="C89" s="74"/>
      <c r="D89" s="11"/>
      <c r="E89" s="257" t="s">
        <v>231</v>
      </c>
      <c r="F89" s="79"/>
      <c r="G89" s="220">
        <v>3.1</v>
      </c>
      <c r="H89" s="220">
        <v>101.65</v>
      </c>
      <c r="I89" s="220">
        <v>103.66</v>
      </c>
      <c r="J89" s="11"/>
      <c r="K89" s="11"/>
      <c r="L89" s="11"/>
      <c r="M89" s="11"/>
      <c r="N89" s="11"/>
      <c r="O89" s="11"/>
      <c r="P89" s="11"/>
      <c r="Q89" s="11"/>
      <c r="R89" s="11"/>
      <c r="S89" s="11"/>
    </row>
    <row r="90" spans="2:19" ht="14.25" customHeight="1">
      <c r="B90" s="74"/>
      <c r="C90" s="74"/>
      <c r="D90" s="11"/>
      <c r="E90" s="256" t="s">
        <v>232</v>
      </c>
      <c r="F90" s="241"/>
      <c r="G90" s="242">
        <v>15.19</v>
      </c>
      <c r="H90" s="242">
        <v>108.84</v>
      </c>
      <c r="I90" s="242">
        <v>111.61</v>
      </c>
      <c r="J90" s="11"/>
      <c r="K90" s="11"/>
      <c r="L90" s="11"/>
      <c r="M90" s="11"/>
      <c r="N90" s="11"/>
      <c r="O90" s="11"/>
      <c r="P90" s="11"/>
      <c r="Q90" s="11"/>
      <c r="R90" s="11"/>
      <c r="S90" s="11"/>
    </row>
    <row r="91" spans="2:19" ht="14.25" customHeight="1">
      <c r="B91" s="74"/>
      <c r="C91" s="74"/>
      <c r="D91" s="11"/>
      <c r="E91" s="257" t="s">
        <v>233</v>
      </c>
      <c r="F91" s="79"/>
      <c r="G91" s="220">
        <v>3.72</v>
      </c>
      <c r="H91" s="220">
        <v>107.55</v>
      </c>
      <c r="I91" s="220">
        <v>110.35</v>
      </c>
      <c r="J91" s="11"/>
      <c r="K91" s="11"/>
      <c r="L91" s="11"/>
      <c r="M91" s="11"/>
      <c r="N91" s="11"/>
      <c r="O91" s="11"/>
      <c r="P91" s="11"/>
      <c r="Q91" s="11"/>
      <c r="R91" s="11"/>
      <c r="S91" s="11"/>
    </row>
    <row r="92" spans="2:19" ht="14.25" customHeight="1" thickBot="1">
      <c r="B92" s="74"/>
      <c r="C92" s="74"/>
      <c r="D92" s="11"/>
      <c r="E92" s="258" t="s">
        <v>234</v>
      </c>
      <c r="F92" s="245"/>
      <c r="G92" s="268">
        <v>6.35</v>
      </c>
      <c r="H92" s="268">
        <v>111.99</v>
      </c>
      <c r="I92" s="268">
        <v>113.57</v>
      </c>
      <c r="J92" s="11"/>
      <c r="K92" s="11"/>
      <c r="L92" s="11"/>
      <c r="M92" s="11"/>
      <c r="N92" s="11"/>
      <c r="O92" s="11"/>
      <c r="P92" s="11"/>
      <c r="Q92" s="11"/>
      <c r="R92" s="11"/>
      <c r="S92" s="11"/>
    </row>
    <row r="93" spans="2:19" ht="14.25" customHeight="1">
      <c r="B93" s="74"/>
      <c r="C93" s="74"/>
      <c r="D93" s="11"/>
      <c r="E93" s="181" t="s">
        <v>235</v>
      </c>
      <c r="F93" s="4"/>
      <c r="G93" s="1"/>
      <c r="H93" s="1"/>
      <c r="I93" s="1"/>
      <c r="J93" s="11"/>
      <c r="K93" s="11"/>
      <c r="L93" s="11"/>
      <c r="M93" s="11"/>
      <c r="N93" s="11"/>
      <c r="O93" s="11"/>
      <c r="P93" s="11"/>
      <c r="Q93" s="11"/>
      <c r="R93" s="11"/>
      <c r="S93" s="11"/>
    </row>
    <row r="94" spans="2:18" ht="14.25" customHeight="1">
      <c r="B94" s="74"/>
      <c r="C94" s="11"/>
      <c r="D94" s="181"/>
      <c r="E94" s="4"/>
      <c r="F94" s="1"/>
      <c r="G94" s="1"/>
      <c r="H94" s="1"/>
      <c r="I94" s="11"/>
      <c r="J94" s="11"/>
      <c r="K94" s="11"/>
      <c r="L94" s="11"/>
      <c r="M94" s="11"/>
      <c r="N94" s="11"/>
      <c r="O94" s="11"/>
      <c r="P94" s="11"/>
      <c r="Q94" s="11"/>
      <c r="R94" s="11"/>
    </row>
    <row r="95" spans="2:18" ht="14.25" customHeight="1">
      <c r="B95" s="74"/>
      <c r="C95" s="86" t="s">
        <v>236</v>
      </c>
      <c r="D95" s="11"/>
      <c r="E95" s="11"/>
      <c r="F95" s="11"/>
      <c r="G95" s="11"/>
      <c r="H95" s="11"/>
      <c r="I95" s="11"/>
      <c r="J95" s="11"/>
      <c r="K95" s="11"/>
      <c r="L95" s="11"/>
      <c r="M95" s="11"/>
      <c r="N95" s="11"/>
      <c r="O95" s="11"/>
      <c r="P95" s="11"/>
      <c r="Q95" s="11"/>
      <c r="R95" s="11"/>
    </row>
    <row r="96" spans="2:18" ht="14.25" customHeight="1">
      <c r="B96" s="74"/>
      <c r="C96" s="86" t="s">
        <v>238</v>
      </c>
      <c r="D96" s="86"/>
      <c r="E96" s="86"/>
      <c r="F96" s="86"/>
      <c r="G96" s="86"/>
      <c r="H96" s="86"/>
      <c r="I96" s="86"/>
      <c r="J96" s="86"/>
      <c r="K96" s="86"/>
      <c r="L96" s="86"/>
      <c r="M96" s="86"/>
      <c r="N96" s="11"/>
      <c r="O96" s="11"/>
      <c r="P96" s="11"/>
      <c r="Q96" s="11"/>
      <c r="R96" s="11"/>
    </row>
    <row r="97" spans="2:18" ht="14.25" customHeight="1">
      <c r="B97" s="74"/>
      <c r="C97" s="86" t="s">
        <v>237</v>
      </c>
      <c r="D97" s="86"/>
      <c r="E97" s="86"/>
      <c r="F97" s="86"/>
      <c r="G97" s="86"/>
      <c r="H97" s="86"/>
      <c r="I97" s="86"/>
      <c r="J97" s="86"/>
      <c r="K97" s="86"/>
      <c r="L97" s="86"/>
      <c r="M97" s="86"/>
      <c r="N97" s="11"/>
      <c r="O97" s="11"/>
      <c r="P97" s="11"/>
      <c r="Q97" s="11"/>
      <c r="R97" s="11"/>
    </row>
    <row r="98" spans="2:18" ht="14.25" customHeight="1">
      <c r="B98" s="74"/>
      <c r="C98" s="582" t="s">
        <v>241</v>
      </c>
      <c r="D98" s="582"/>
      <c r="E98" s="582"/>
      <c r="F98" s="582"/>
      <c r="G98" s="582"/>
      <c r="H98" s="582"/>
      <c r="I98" s="582"/>
      <c r="J98" s="582"/>
      <c r="K98" s="582"/>
      <c r="L98" s="582"/>
      <c r="M98" s="582"/>
      <c r="N98" s="11"/>
      <c r="O98" s="11"/>
      <c r="P98" s="11"/>
      <c r="Q98" s="11"/>
      <c r="R98" s="11"/>
    </row>
    <row r="99" spans="2:18" ht="27.75" customHeight="1">
      <c r="B99" s="74"/>
      <c r="C99" s="582" t="s">
        <v>239</v>
      </c>
      <c r="D99" s="582"/>
      <c r="E99" s="582"/>
      <c r="F99" s="582"/>
      <c r="G99" s="582"/>
      <c r="H99" s="582"/>
      <c r="I99" s="582"/>
      <c r="J99" s="582"/>
      <c r="K99" s="582"/>
      <c r="L99" s="582"/>
      <c r="M99" s="582"/>
      <c r="N99" s="11"/>
      <c r="O99" s="11"/>
      <c r="P99" s="11"/>
      <c r="Q99" s="11"/>
      <c r="R99" s="11"/>
    </row>
    <row r="100" spans="2:18" ht="12.75">
      <c r="B100" s="74"/>
      <c r="C100" s="594" t="s">
        <v>240</v>
      </c>
      <c r="D100" s="594"/>
      <c r="E100" s="594"/>
      <c r="F100" s="594"/>
      <c r="G100" s="594"/>
      <c r="H100" s="594"/>
      <c r="I100" s="594"/>
      <c r="J100" s="594"/>
      <c r="K100" s="594"/>
      <c r="L100" s="594"/>
      <c r="M100" s="594"/>
      <c r="N100" s="11"/>
      <c r="O100" s="11"/>
      <c r="P100" s="11"/>
      <c r="Q100" s="11"/>
      <c r="R100" s="11"/>
    </row>
    <row r="101" spans="2:18" ht="12.75">
      <c r="B101" s="74"/>
      <c r="J101" s="57"/>
      <c r="K101" s="57"/>
      <c r="N101" s="11"/>
      <c r="O101" s="11"/>
      <c r="P101" s="11"/>
      <c r="Q101" s="11"/>
      <c r="R101" s="11"/>
    </row>
    <row r="102" spans="2:18" ht="14.25" customHeight="1">
      <c r="B102" s="74"/>
      <c r="C102" s="84"/>
      <c r="D102" s="84"/>
      <c r="E102" s="84"/>
      <c r="F102" s="84"/>
      <c r="G102" s="84"/>
      <c r="H102" s="84"/>
      <c r="I102" s="84"/>
      <c r="J102" s="84"/>
      <c r="K102" s="84"/>
      <c r="L102" s="84"/>
      <c r="M102" s="84"/>
      <c r="N102" s="1"/>
      <c r="O102" s="1"/>
      <c r="P102" s="1"/>
      <c r="Q102" s="1"/>
      <c r="R102" s="1"/>
    </row>
    <row r="103" spans="2:13" s="283" customFormat="1" ht="12.75" customHeight="1">
      <c r="B103" s="274"/>
      <c r="C103" s="279" t="s">
        <v>148</v>
      </c>
      <c r="D103" s="236"/>
      <c r="E103" s="236"/>
      <c r="F103" s="236"/>
      <c r="G103" s="236"/>
      <c r="H103" s="236"/>
      <c r="I103" s="236"/>
      <c r="J103" s="277"/>
      <c r="K103" s="579" t="s">
        <v>277</v>
      </c>
      <c r="L103" s="579"/>
      <c r="M103" s="579"/>
    </row>
    <row r="104" spans="2:13" ht="12.75" customHeight="1">
      <c r="B104" s="68"/>
      <c r="C104" s="72"/>
      <c r="D104" s="72"/>
      <c r="E104" s="72"/>
      <c r="F104" s="72"/>
      <c r="G104" s="72"/>
      <c r="H104" s="72"/>
      <c r="I104" s="72"/>
      <c r="J104" s="67"/>
      <c r="K104" s="67"/>
      <c r="L104" s="67"/>
      <c r="M104" s="67"/>
    </row>
    <row r="105" spans="2:18" ht="12.75">
      <c r="B105" s="68">
        <v>5.11</v>
      </c>
      <c r="C105" s="573" t="s">
        <v>242</v>
      </c>
      <c r="D105" s="573"/>
      <c r="E105" s="573"/>
      <c r="F105" s="573"/>
      <c r="G105" s="573"/>
      <c r="H105" s="573"/>
      <c r="I105" s="573"/>
      <c r="J105" s="573"/>
      <c r="K105" s="573"/>
      <c r="L105" s="573"/>
      <c r="M105" s="573"/>
      <c r="N105" s="11"/>
      <c r="O105" s="11"/>
      <c r="P105" s="11"/>
      <c r="Q105" s="11"/>
      <c r="R105" s="11"/>
    </row>
    <row r="106" spans="2:18" ht="12.75">
      <c r="B106" s="68"/>
      <c r="C106" s="573"/>
      <c r="D106" s="573"/>
      <c r="E106" s="573"/>
      <c r="F106" s="573"/>
      <c r="G106" s="573"/>
      <c r="H106" s="573"/>
      <c r="I106" s="573"/>
      <c r="J106" s="573"/>
      <c r="K106" s="573"/>
      <c r="L106" s="573"/>
      <c r="M106" s="573"/>
      <c r="N106" s="1"/>
      <c r="O106" s="1"/>
      <c r="P106" s="1"/>
      <c r="Q106" s="1"/>
      <c r="R106" s="1"/>
    </row>
    <row r="107" spans="2:11" ht="12.75" customHeight="1">
      <c r="B107" s="68"/>
      <c r="C107" s="72"/>
      <c r="D107" s="72"/>
      <c r="E107" s="72"/>
      <c r="F107" s="72"/>
      <c r="G107" s="72"/>
      <c r="H107" s="72"/>
      <c r="I107" s="72"/>
      <c r="J107" s="67"/>
      <c r="K107" s="67"/>
    </row>
    <row r="108" spans="2:13" s="283" customFormat="1" ht="12.75" customHeight="1">
      <c r="B108" s="274"/>
      <c r="C108" s="279" t="s">
        <v>148</v>
      </c>
      <c r="D108" s="236"/>
      <c r="E108" s="236"/>
      <c r="F108" s="236"/>
      <c r="G108" s="236"/>
      <c r="H108" s="236"/>
      <c r="I108" s="236"/>
      <c r="J108" s="277"/>
      <c r="K108" s="579" t="s">
        <v>276</v>
      </c>
      <c r="L108" s="579"/>
      <c r="M108" s="579"/>
    </row>
    <row r="109" spans="2:11" ht="12.75" customHeight="1">
      <c r="B109" s="68"/>
      <c r="C109" s="72"/>
      <c r="D109" s="72"/>
      <c r="E109" s="72"/>
      <c r="F109" s="72"/>
      <c r="G109" s="72"/>
      <c r="H109" s="72"/>
      <c r="I109" s="72"/>
      <c r="J109" s="67"/>
      <c r="K109" s="67"/>
    </row>
    <row r="110" spans="2:18" ht="12.75">
      <c r="B110" s="68">
        <v>5.12</v>
      </c>
      <c r="C110" s="581" t="s">
        <v>243</v>
      </c>
      <c r="D110" s="581"/>
      <c r="E110" s="581"/>
      <c r="F110" s="581"/>
      <c r="G110" s="581"/>
      <c r="H110" s="581"/>
      <c r="I110" s="581"/>
      <c r="J110" s="581"/>
      <c r="K110" s="581"/>
      <c r="L110" s="581"/>
      <c r="M110" s="581"/>
      <c r="N110" s="11"/>
      <c r="O110" s="11"/>
      <c r="P110" s="11"/>
      <c r="Q110" s="11"/>
      <c r="R110" s="11"/>
    </row>
    <row r="111" spans="2:18" ht="12.75" customHeight="1">
      <c r="B111" s="68"/>
      <c r="C111" s="581"/>
      <c r="D111" s="581"/>
      <c r="E111" s="581"/>
      <c r="F111" s="581"/>
      <c r="G111" s="581"/>
      <c r="H111" s="581"/>
      <c r="I111" s="581"/>
      <c r="J111" s="581"/>
      <c r="K111" s="581"/>
      <c r="L111" s="581"/>
      <c r="M111" s="581"/>
      <c r="N111" s="1"/>
      <c r="O111" s="1"/>
      <c r="P111" s="1"/>
      <c r="Q111" s="1"/>
      <c r="R111" s="1"/>
    </row>
    <row r="112" spans="2:18" ht="12.75" customHeight="1">
      <c r="B112" s="68"/>
      <c r="C112" s="76"/>
      <c r="D112" s="76"/>
      <c r="E112" s="76"/>
      <c r="F112" s="76"/>
      <c r="G112" s="76"/>
      <c r="H112" s="76"/>
      <c r="I112" s="76"/>
      <c r="J112" s="76"/>
      <c r="K112" s="76"/>
      <c r="L112" s="76"/>
      <c r="M112" s="76"/>
      <c r="N112" s="76"/>
      <c r="O112" s="76"/>
      <c r="P112" s="76"/>
      <c r="Q112" s="76"/>
      <c r="R112" s="76"/>
    </row>
    <row r="113" spans="2:13" s="283" customFormat="1" ht="12.75" customHeight="1">
      <c r="B113" s="274"/>
      <c r="C113" s="279" t="s">
        <v>148</v>
      </c>
      <c r="D113" s="236"/>
      <c r="E113" s="236"/>
      <c r="F113" s="236"/>
      <c r="G113" s="236"/>
      <c r="H113" s="236"/>
      <c r="I113" s="236"/>
      <c r="J113" s="277"/>
      <c r="K113" s="579" t="s">
        <v>275</v>
      </c>
      <c r="L113" s="579"/>
      <c r="M113" s="579"/>
    </row>
    <row r="114" spans="2:11" ht="12.75" customHeight="1">
      <c r="B114" s="68"/>
      <c r="C114" s="72"/>
      <c r="D114" s="72"/>
      <c r="E114" s="72"/>
      <c r="F114" s="72"/>
      <c r="G114" s="72"/>
      <c r="H114" s="72"/>
      <c r="I114" s="72"/>
      <c r="J114" s="67"/>
      <c r="K114" s="67"/>
    </row>
    <row r="115" spans="2:18" ht="12.75">
      <c r="B115" s="68">
        <v>5.13</v>
      </c>
      <c r="C115" s="573" t="s">
        <v>244</v>
      </c>
      <c r="D115" s="573"/>
      <c r="E115" s="573"/>
      <c r="F115" s="573"/>
      <c r="G115" s="573"/>
      <c r="H115" s="573"/>
      <c r="I115" s="573"/>
      <c r="J115" s="573"/>
      <c r="K115" s="573"/>
      <c r="L115" s="573"/>
      <c r="M115" s="573"/>
      <c r="N115" s="11"/>
      <c r="O115" s="11"/>
      <c r="P115" s="11"/>
      <c r="Q115" s="11"/>
      <c r="R115" s="11"/>
    </row>
    <row r="116" spans="2:18" ht="12.75" customHeight="1">
      <c r="B116" s="68"/>
      <c r="C116" s="573"/>
      <c r="D116" s="573"/>
      <c r="E116" s="573"/>
      <c r="F116" s="573"/>
      <c r="G116" s="573"/>
      <c r="H116" s="573"/>
      <c r="I116" s="573"/>
      <c r="J116" s="573"/>
      <c r="K116" s="573"/>
      <c r="L116" s="573"/>
      <c r="M116" s="573"/>
      <c r="N116" s="1"/>
      <c r="O116" s="1"/>
      <c r="P116" s="1"/>
      <c r="Q116" s="1"/>
      <c r="R116" s="1"/>
    </row>
    <row r="117" spans="2:18" ht="12.75" customHeight="1">
      <c r="B117" s="68"/>
      <c r="C117" s="182"/>
      <c r="D117" s="182"/>
      <c r="E117" s="182"/>
      <c r="F117" s="182"/>
      <c r="G117" s="182"/>
      <c r="H117" s="182"/>
      <c r="I117" s="182"/>
      <c r="J117" s="182"/>
      <c r="K117" s="182"/>
      <c r="L117" s="182"/>
      <c r="M117" s="84"/>
      <c r="N117" s="76"/>
      <c r="O117" s="76"/>
      <c r="P117" s="76"/>
      <c r="Q117" s="76"/>
      <c r="R117" s="76"/>
    </row>
    <row r="118" spans="2:18" ht="6" customHeight="1" thickBot="1">
      <c r="B118" s="68"/>
      <c r="C118" s="85"/>
      <c r="D118" s="47"/>
      <c r="E118" s="47"/>
      <c r="F118" s="47"/>
      <c r="G118" s="47"/>
      <c r="H118" s="47"/>
      <c r="I118" s="47"/>
      <c r="J118" s="47"/>
      <c r="K118" s="47"/>
      <c r="L118" s="47"/>
      <c r="M118" s="182"/>
      <c r="N118" s="76"/>
      <c r="O118" s="76"/>
      <c r="P118" s="76"/>
      <c r="Q118" s="76"/>
      <c r="R118" s="76"/>
    </row>
    <row r="119" spans="2:17" ht="23.25" customHeight="1">
      <c r="B119" s="68"/>
      <c r="C119" s="249" t="s">
        <v>137</v>
      </c>
      <c r="D119" s="235"/>
      <c r="E119" s="599" t="s">
        <v>61</v>
      </c>
      <c r="F119" s="599"/>
      <c r="G119" s="251"/>
      <c r="H119" s="599" t="s">
        <v>94</v>
      </c>
      <c r="I119" s="599"/>
      <c r="J119" s="246"/>
      <c r="K119" s="600" t="s">
        <v>40</v>
      </c>
      <c r="L119" s="600"/>
      <c r="M119" s="248"/>
      <c r="N119" s="76"/>
      <c r="O119" s="76"/>
      <c r="P119" s="76"/>
      <c r="Q119" s="76"/>
    </row>
    <row r="120" spans="2:17" ht="18" customHeight="1" thickBot="1">
      <c r="B120" s="68"/>
      <c r="C120" s="243"/>
      <c r="D120" s="243"/>
      <c r="E120" s="252">
        <v>2000</v>
      </c>
      <c r="F120" s="252">
        <v>2001</v>
      </c>
      <c r="G120" s="252"/>
      <c r="H120" s="252">
        <v>2000</v>
      </c>
      <c r="I120" s="252">
        <v>2001</v>
      </c>
      <c r="J120" s="253"/>
      <c r="K120" s="254" t="s">
        <v>245</v>
      </c>
      <c r="L120" s="255"/>
      <c r="M120" s="248"/>
      <c r="N120" s="76"/>
      <c r="O120" s="76"/>
      <c r="P120" s="76"/>
      <c r="Q120" s="76"/>
    </row>
    <row r="121" spans="2:17" ht="12.75" customHeight="1">
      <c r="B121" s="68"/>
      <c r="C121" s="257"/>
      <c r="D121" s="79"/>
      <c r="E121" s="220"/>
      <c r="F121" s="220"/>
      <c r="G121" s="257"/>
      <c r="H121" s="79"/>
      <c r="I121" s="220"/>
      <c r="J121" s="220"/>
      <c r="K121" s="299"/>
      <c r="L121" s="79"/>
      <c r="M121" s="248"/>
      <c r="N121" s="76"/>
      <c r="O121" s="76"/>
      <c r="P121" s="76"/>
      <c r="Q121" s="76"/>
    </row>
    <row r="122" spans="2:17" ht="12.75" customHeight="1">
      <c r="B122" s="68"/>
      <c r="C122" s="256" t="s">
        <v>90</v>
      </c>
      <c r="D122" s="241"/>
      <c r="E122" s="242">
        <v>8.7</v>
      </c>
      <c r="F122" s="242">
        <v>7.4</v>
      </c>
      <c r="G122" s="256"/>
      <c r="H122" s="241">
        <v>2229.18</v>
      </c>
      <c r="I122" s="242">
        <v>2291.18</v>
      </c>
      <c r="J122" s="242"/>
      <c r="K122" s="300"/>
      <c r="L122" s="241"/>
      <c r="M122" s="248"/>
      <c r="N122" s="76"/>
      <c r="O122" s="76"/>
      <c r="P122" s="76"/>
      <c r="Q122" s="76"/>
    </row>
    <row r="123" spans="2:17" ht="12.75" customHeight="1">
      <c r="B123" s="68"/>
      <c r="C123" s="257" t="s">
        <v>91</v>
      </c>
      <c r="D123" s="79"/>
      <c r="E123" s="220">
        <v>3.4</v>
      </c>
      <c r="F123" s="220">
        <v>1.5</v>
      </c>
      <c r="G123" s="257"/>
      <c r="H123" s="79"/>
      <c r="I123" s="220"/>
      <c r="J123" s="220"/>
      <c r="K123" s="299">
        <v>51.3</v>
      </c>
      <c r="L123" s="79"/>
      <c r="M123" s="248"/>
      <c r="N123" s="76"/>
      <c r="O123" s="76"/>
      <c r="P123" s="76"/>
      <c r="Q123" s="76"/>
    </row>
    <row r="124" spans="2:17" ht="12.75" customHeight="1">
      <c r="B124" s="68"/>
      <c r="C124" s="256" t="s">
        <v>92</v>
      </c>
      <c r="D124" s="241"/>
      <c r="E124" s="242">
        <v>-0.4</v>
      </c>
      <c r="F124" s="242">
        <v>-1.2</v>
      </c>
      <c r="G124" s="256"/>
      <c r="H124" s="241">
        <v>114.9</v>
      </c>
      <c r="I124" s="242">
        <v>131.8</v>
      </c>
      <c r="J124" s="242"/>
      <c r="K124" s="300">
        <v>3</v>
      </c>
      <c r="L124" s="241"/>
      <c r="M124" s="248"/>
      <c r="N124" s="76"/>
      <c r="O124" s="76"/>
      <c r="P124" s="76"/>
      <c r="Q124" s="76"/>
    </row>
    <row r="125" spans="2:17" ht="12.75" customHeight="1">
      <c r="B125" s="68"/>
      <c r="C125" s="257" t="s">
        <v>93</v>
      </c>
      <c r="D125" s="79"/>
      <c r="E125" s="220">
        <v>13.4</v>
      </c>
      <c r="F125" s="220">
        <v>12.3</v>
      </c>
      <c r="G125" s="257"/>
      <c r="H125" s="79">
        <v>699.75</v>
      </c>
      <c r="I125" s="220">
        <v>763</v>
      </c>
      <c r="J125" s="220"/>
      <c r="K125" s="299">
        <v>10.3</v>
      </c>
      <c r="L125" s="79"/>
      <c r="M125" s="248"/>
      <c r="N125" s="76"/>
      <c r="O125" s="76"/>
      <c r="P125" s="76"/>
      <c r="Q125" s="76"/>
    </row>
    <row r="126" spans="2:17" ht="12.75" customHeight="1">
      <c r="B126" s="68"/>
      <c r="C126" s="256" t="s">
        <v>95</v>
      </c>
      <c r="D126" s="241"/>
      <c r="E126" s="242">
        <v>3.5</v>
      </c>
      <c r="F126" s="242">
        <v>-1.9</v>
      </c>
      <c r="G126" s="256"/>
      <c r="H126" s="241">
        <v>1.5</v>
      </c>
      <c r="I126" s="242">
        <v>1.59</v>
      </c>
      <c r="J126" s="242"/>
      <c r="K126" s="300">
        <v>1.5</v>
      </c>
      <c r="L126" s="241"/>
      <c r="M126" s="248"/>
      <c r="N126" s="76"/>
      <c r="O126" s="76"/>
      <c r="P126" s="76"/>
      <c r="Q126" s="76"/>
    </row>
    <row r="127" spans="2:17" ht="12.75" customHeight="1" thickBot="1">
      <c r="B127" s="68"/>
      <c r="C127" s="259"/>
      <c r="D127" s="260"/>
      <c r="E127" s="261"/>
      <c r="F127" s="261"/>
      <c r="G127" s="259"/>
      <c r="H127" s="260"/>
      <c r="I127" s="261"/>
      <c r="J127" s="261"/>
      <c r="K127" s="259"/>
      <c r="L127" s="260"/>
      <c r="M127" s="248"/>
      <c r="N127" s="76"/>
      <c r="O127" s="76"/>
      <c r="P127" s="76"/>
      <c r="Q127" s="76"/>
    </row>
    <row r="128" spans="2:17" ht="23.25" customHeight="1">
      <c r="B128" s="68"/>
      <c r="C128" s="598" t="s">
        <v>246</v>
      </c>
      <c r="D128" s="598"/>
      <c r="E128" s="598"/>
      <c r="F128" s="598"/>
      <c r="G128" s="598"/>
      <c r="H128" s="598"/>
      <c r="I128" s="598"/>
      <c r="J128" s="598"/>
      <c r="K128" s="598"/>
      <c r="L128" s="84"/>
      <c r="M128" s="76"/>
      <c r="N128" s="76"/>
      <c r="O128" s="76"/>
      <c r="P128" s="76"/>
      <c r="Q128" s="76"/>
    </row>
    <row r="129" spans="2:18" ht="12.75" customHeight="1">
      <c r="B129" s="68"/>
      <c r="C129" s="73"/>
      <c r="D129" s="4"/>
      <c r="E129" s="4"/>
      <c r="F129" s="4"/>
      <c r="G129" s="4"/>
      <c r="H129" s="4"/>
      <c r="I129" s="4"/>
      <c r="J129" s="4"/>
      <c r="K129" s="4"/>
      <c r="L129" s="4"/>
      <c r="M129" s="4"/>
      <c r="N129" s="4"/>
      <c r="O129" s="4"/>
      <c r="P129" s="4"/>
      <c r="Q129" s="4"/>
      <c r="R129" s="4"/>
    </row>
    <row r="130" spans="2:13" s="283" customFormat="1" ht="12.75" customHeight="1">
      <c r="B130" s="274"/>
      <c r="C130" s="279" t="s">
        <v>148</v>
      </c>
      <c r="D130" s="236"/>
      <c r="E130" s="236"/>
      <c r="F130" s="236"/>
      <c r="G130" s="236"/>
      <c r="H130" s="236"/>
      <c r="I130" s="236"/>
      <c r="J130" s="277"/>
      <c r="K130" s="579" t="s">
        <v>274</v>
      </c>
      <c r="L130" s="579"/>
      <c r="M130" s="579"/>
    </row>
    <row r="131" spans="2:13" ht="12.75" customHeight="1">
      <c r="B131" s="68"/>
      <c r="C131" s="72"/>
      <c r="D131" s="72"/>
      <c r="E131" s="72"/>
      <c r="F131" s="72"/>
      <c r="G131" s="72"/>
      <c r="H131" s="72"/>
      <c r="I131" s="72"/>
      <c r="J131" s="67"/>
      <c r="K131" s="67"/>
      <c r="L131" s="67"/>
      <c r="M131" s="67"/>
    </row>
    <row r="132" spans="2:18" ht="14.25" customHeight="1">
      <c r="B132" s="68">
        <v>5.14</v>
      </c>
      <c r="C132" s="581" t="s">
        <v>26</v>
      </c>
      <c r="D132" s="581"/>
      <c r="E132" s="581"/>
      <c r="F132" s="581"/>
      <c r="G132" s="581"/>
      <c r="H132" s="581"/>
      <c r="I132" s="581"/>
      <c r="J132" s="581"/>
      <c r="K132" s="581"/>
      <c r="L132" s="581"/>
      <c r="M132" s="581"/>
      <c r="N132" s="11"/>
      <c r="O132" s="11"/>
      <c r="P132" s="11"/>
      <c r="Q132" s="11"/>
      <c r="R132" s="11"/>
    </row>
    <row r="133" spans="2:18" ht="12.75" customHeight="1">
      <c r="B133" s="68"/>
      <c r="C133" s="76"/>
      <c r="D133" s="76"/>
      <c r="E133" s="76"/>
      <c r="F133" s="76"/>
      <c r="G133" s="76"/>
      <c r="H133" s="76"/>
      <c r="I133" s="76"/>
      <c r="J133" s="76"/>
      <c r="K133" s="76"/>
      <c r="L133" s="76"/>
      <c r="M133" s="76"/>
      <c r="N133" s="76"/>
      <c r="O133" s="76"/>
      <c r="P133" s="76"/>
      <c r="Q133" s="76"/>
      <c r="R133" s="76"/>
    </row>
    <row r="134" spans="2:18" s="283" customFormat="1" ht="12.75" customHeight="1">
      <c r="B134" s="274"/>
      <c r="C134" s="279" t="s">
        <v>148</v>
      </c>
      <c r="D134" s="239"/>
      <c r="E134" s="239"/>
      <c r="F134" s="239"/>
      <c r="G134" s="239"/>
      <c r="H134" s="239"/>
      <c r="I134" s="239"/>
      <c r="J134" s="239"/>
      <c r="K134" s="579" t="s">
        <v>273</v>
      </c>
      <c r="L134" s="579"/>
      <c r="M134" s="579"/>
      <c r="O134" s="239"/>
      <c r="P134" s="239"/>
      <c r="Q134" s="239"/>
      <c r="R134" s="239"/>
    </row>
    <row r="135" spans="2:11" ht="12.75" customHeight="1">
      <c r="B135" s="68"/>
      <c r="C135" s="72"/>
      <c r="D135" s="72"/>
      <c r="E135" s="72"/>
      <c r="F135" s="72"/>
      <c r="G135" s="72"/>
      <c r="H135" s="72"/>
      <c r="I135" s="72"/>
      <c r="J135" s="67"/>
      <c r="K135" s="67"/>
    </row>
    <row r="136" spans="2:18" ht="14.25" customHeight="1">
      <c r="B136" s="68">
        <v>5.15</v>
      </c>
      <c r="C136" s="581" t="s">
        <v>247</v>
      </c>
      <c r="D136" s="581"/>
      <c r="E136" s="581"/>
      <c r="F136" s="581"/>
      <c r="G136" s="581"/>
      <c r="H136" s="581"/>
      <c r="I136" s="581"/>
      <c r="J136" s="581"/>
      <c r="K136" s="581"/>
      <c r="L136" s="581"/>
      <c r="M136" s="581"/>
      <c r="N136" s="11"/>
      <c r="O136" s="11"/>
      <c r="P136" s="11"/>
      <c r="Q136" s="11"/>
      <c r="R136" s="11"/>
    </row>
    <row r="137" spans="2:18" ht="14.25" customHeight="1" thickBot="1">
      <c r="B137" s="68"/>
      <c r="C137" s="265"/>
      <c r="D137" s="265"/>
      <c r="E137" s="265"/>
      <c r="F137" s="265"/>
      <c r="G137" s="265"/>
      <c r="H137" s="265"/>
      <c r="I137" s="265"/>
      <c r="J137" s="265"/>
      <c r="K137" s="265"/>
      <c r="L137" s="265"/>
      <c r="M137" s="72"/>
      <c r="N137" s="11"/>
      <c r="O137" s="11"/>
      <c r="P137" s="11"/>
      <c r="Q137" s="11"/>
      <c r="R137" s="11"/>
    </row>
    <row r="138" spans="2:18" ht="14.25" customHeight="1">
      <c r="B138" s="68"/>
      <c r="C138" s="246"/>
      <c r="D138" s="575" t="s">
        <v>56</v>
      </c>
      <c r="E138" s="575"/>
      <c r="F138" s="575"/>
      <c r="G138" s="246"/>
      <c r="H138" s="575" t="s">
        <v>59</v>
      </c>
      <c r="I138" s="575"/>
      <c r="J138" s="246"/>
      <c r="K138" s="575" t="s">
        <v>60</v>
      </c>
      <c r="L138" s="575"/>
      <c r="M138" s="84"/>
      <c r="N138" s="1"/>
      <c r="O138" s="1"/>
      <c r="P138" s="1"/>
      <c r="Q138" s="1"/>
      <c r="R138" s="1"/>
    </row>
    <row r="139" spans="2:18" ht="14.25" customHeight="1">
      <c r="B139" s="68"/>
      <c r="C139" s="249" t="s">
        <v>28</v>
      </c>
      <c r="D139" s="249" t="s">
        <v>29</v>
      </c>
      <c r="E139" s="249"/>
      <c r="F139" s="249" t="s">
        <v>31</v>
      </c>
      <c r="G139" s="249"/>
      <c r="H139" s="249" t="s">
        <v>29</v>
      </c>
      <c r="I139" s="249" t="s">
        <v>31</v>
      </c>
      <c r="J139" s="249"/>
      <c r="K139" s="249" t="s">
        <v>29</v>
      </c>
      <c r="L139" s="249" t="s">
        <v>31</v>
      </c>
      <c r="M139" s="84"/>
      <c r="N139" s="1"/>
      <c r="O139" s="1"/>
      <c r="P139" s="1"/>
      <c r="Q139" s="1"/>
      <c r="R139" s="1"/>
    </row>
    <row r="140" spans="2:18" ht="14.25" customHeight="1" thickBot="1">
      <c r="B140" s="68"/>
      <c r="C140" s="253"/>
      <c r="D140" s="252" t="s">
        <v>57</v>
      </c>
      <c r="E140" s="252"/>
      <c r="F140" s="252" t="s">
        <v>58</v>
      </c>
      <c r="G140" s="252"/>
      <c r="H140" s="252" t="s">
        <v>57</v>
      </c>
      <c r="I140" s="252" t="s">
        <v>58</v>
      </c>
      <c r="J140" s="252"/>
      <c r="K140" s="252" t="s">
        <v>57</v>
      </c>
      <c r="L140" s="252" t="s">
        <v>58</v>
      </c>
      <c r="M140" s="84"/>
      <c r="N140" s="1"/>
      <c r="O140" s="1"/>
      <c r="P140" s="1"/>
      <c r="Q140" s="1"/>
      <c r="R140" s="1"/>
    </row>
    <row r="141" spans="2:18" ht="14.25" customHeight="1">
      <c r="B141" s="68"/>
      <c r="C141" s="232"/>
      <c r="D141" s="79"/>
      <c r="E141" s="220"/>
      <c r="F141" s="220"/>
      <c r="G141" s="220"/>
      <c r="H141" s="232"/>
      <c r="I141" s="79"/>
      <c r="J141" s="220"/>
      <c r="K141" s="220"/>
      <c r="L141" s="220"/>
      <c r="M141" s="84"/>
      <c r="N141" s="1"/>
      <c r="O141" s="1"/>
      <c r="P141" s="1"/>
      <c r="Q141" s="1"/>
      <c r="R141" s="1"/>
    </row>
    <row r="142" spans="2:18" ht="14.25" customHeight="1">
      <c r="B142" s="68"/>
      <c r="C142" s="256">
        <v>2010</v>
      </c>
      <c r="D142" s="241">
        <v>600</v>
      </c>
      <c r="E142" s="242"/>
      <c r="F142" s="302">
        <v>15000</v>
      </c>
      <c r="G142" s="242"/>
      <c r="H142" s="241">
        <v>2500</v>
      </c>
      <c r="I142" s="241">
        <v>12500</v>
      </c>
      <c r="J142" s="242"/>
      <c r="K142" s="302">
        <v>70</v>
      </c>
      <c r="L142" s="302">
        <v>3500</v>
      </c>
      <c r="M142" s="84"/>
      <c r="N142" s="1"/>
      <c r="O142" s="1"/>
      <c r="P142" s="1"/>
      <c r="Q142" s="1"/>
      <c r="R142" s="1"/>
    </row>
    <row r="143" spans="2:18" ht="14.25" customHeight="1">
      <c r="B143" s="68"/>
      <c r="C143" s="257">
        <v>2011</v>
      </c>
      <c r="D143" s="232">
        <v>630</v>
      </c>
      <c r="E143" s="220"/>
      <c r="F143" s="303">
        <v>16500</v>
      </c>
      <c r="G143" s="220"/>
      <c r="H143" s="232">
        <v>2525</v>
      </c>
      <c r="I143" s="232">
        <v>13200</v>
      </c>
      <c r="J143" s="220"/>
      <c r="K143" s="303">
        <v>77</v>
      </c>
      <c r="L143" s="303">
        <v>4050</v>
      </c>
      <c r="M143" s="84"/>
      <c r="N143" s="1"/>
      <c r="O143" s="1"/>
      <c r="P143" s="1"/>
      <c r="Q143" s="1"/>
      <c r="R143" s="1"/>
    </row>
    <row r="144" spans="2:18" ht="14.25" customHeight="1">
      <c r="B144" s="68"/>
      <c r="C144" s="256">
        <v>2012</v>
      </c>
      <c r="D144" s="241">
        <v>660</v>
      </c>
      <c r="E144" s="242"/>
      <c r="F144" s="302">
        <v>18000</v>
      </c>
      <c r="G144" s="242"/>
      <c r="H144" s="241">
        <v>2500</v>
      </c>
      <c r="I144" s="241">
        <v>14000</v>
      </c>
      <c r="J144" s="242"/>
      <c r="K144" s="302">
        <v>85</v>
      </c>
      <c r="L144" s="302">
        <v>4600</v>
      </c>
      <c r="M144" s="84"/>
      <c r="N144" s="1"/>
      <c r="O144" s="1"/>
      <c r="P144" s="1"/>
      <c r="Q144" s="1"/>
      <c r="R144" s="1"/>
    </row>
    <row r="145" spans="2:18" ht="14.25" customHeight="1">
      <c r="B145" s="68"/>
      <c r="C145" s="257">
        <v>2013</v>
      </c>
      <c r="D145" s="232">
        <v>700</v>
      </c>
      <c r="E145" s="220"/>
      <c r="F145" s="303">
        <v>19800</v>
      </c>
      <c r="G145" s="220"/>
      <c r="H145" s="232">
        <v>2550</v>
      </c>
      <c r="I145" s="232">
        <v>15100</v>
      </c>
      <c r="J145" s="220"/>
      <c r="K145" s="303">
        <v>96</v>
      </c>
      <c r="L145" s="303">
        <v>5300</v>
      </c>
      <c r="M145" s="84"/>
      <c r="N145" s="1"/>
      <c r="O145" s="1"/>
      <c r="P145" s="1"/>
      <c r="Q145" s="1"/>
      <c r="R145" s="1"/>
    </row>
    <row r="146" spans="2:18" ht="14.25" customHeight="1">
      <c r="B146" s="68"/>
      <c r="C146" s="256">
        <v>2014</v>
      </c>
      <c r="D146" s="241">
        <v>725</v>
      </c>
      <c r="E146" s="242"/>
      <c r="F146" s="302">
        <v>21100</v>
      </c>
      <c r="G146" s="242"/>
      <c r="H146" s="241">
        <v>2600</v>
      </c>
      <c r="I146" s="241">
        <v>16300</v>
      </c>
      <c r="J146" s="242"/>
      <c r="K146" s="302">
        <v>102</v>
      </c>
      <c r="L146" s="302">
        <v>6010</v>
      </c>
      <c r="M146" s="84"/>
      <c r="N146" s="1"/>
      <c r="O146" s="1"/>
      <c r="P146" s="1"/>
      <c r="Q146" s="1"/>
      <c r="R146" s="1"/>
    </row>
    <row r="147" spans="2:18" ht="14.25" customHeight="1" thickBot="1">
      <c r="B147" s="68"/>
      <c r="C147" s="259"/>
      <c r="D147" s="260"/>
      <c r="E147" s="261"/>
      <c r="F147" s="261"/>
      <c r="G147" s="261"/>
      <c r="H147" s="262"/>
      <c r="I147" s="260"/>
      <c r="J147" s="261"/>
      <c r="K147" s="261"/>
      <c r="L147" s="261"/>
      <c r="M147" s="84"/>
      <c r="N147" s="1"/>
      <c r="O147" s="1"/>
      <c r="P147" s="1"/>
      <c r="Q147" s="1"/>
      <c r="R147" s="1"/>
    </row>
    <row r="148" spans="2:19" ht="14.25" customHeight="1">
      <c r="B148" s="68"/>
      <c r="C148" s="86" t="s">
        <v>163</v>
      </c>
      <c r="F148" s="11"/>
      <c r="G148" s="11"/>
      <c r="H148" s="11"/>
      <c r="I148" s="11"/>
      <c r="J148" s="11"/>
      <c r="K148" s="11"/>
      <c r="L148" s="11"/>
      <c r="M148" s="11"/>
      <c r="N148" s="11"/>
      <c r="O148" s="11"/>
      <c r="P148" s="11"/>
      <c r="Q148" s="11"/>
      <c r="R148" s="11"/>
      <c r="S148" s="11"/>
    </row>
    <row r="149" spans="2:19" ht="14.25" customHeight="1">
      <c r="B149" s="68"/>
      <c r="C149" s="86" t="s">
        <v>249</v>
      </c>
      <c r="F149" s="11"/>
      <c r="G149" s="11"/>
      <c r="H149" s="11"/>
      <c r="I149" s="11"/>
      <c r="J149" s="11"/>
      <c r="K149" s="11"/>
      <c r="L149" s="11"/>
      <c r="M149" s="11"/>
      <c r="N149" s="11"/>
      <c r="O149" s="11"/>
      <c r="P149" s="11"/>
      <c r="Q149" s="11"/>
      <c r="R149" s="11"/>
      <c r="S149" s="11"/>
    </row>
    <row r="150" spans="2:19" ht="12.75" customHeight="1">
      <c r="B150" s="68"/>
      <c r="C150" s="86" t="s">
        <v>248</v>
      </c>
      <c r="F150" s="11"/>
      <c r="G150" s="11"/>
      <c r="H150" s="11"/>
      <c r="I150" s="11"/>
      <c r="J150" s="11"/>
      <c r="K150" s="11"/>
      <c r="L150" s="11"/>
      <c r="M150" s="11"/>
      <c r="N150" s="11"/>
      <c r="O150" s="11"/>
      <c r="P150" s="11"/>
      <c r="Q150" s="11"/>
      <c r="R150" s="11"/>
      <c r="S150" s="11"/>
    </row>
    <row r="151" spans="2:19" ht="12.75" customHeight="1">
      <c r="B151" s="68"/>
      <c r="C151" s="86" t="s">
        <v>250</v>
      </c>
      <c r="F151" s="11"/>
      <c r="G151" s="11"/>
      <c r="H151" s="11"/>
      <c r="I151" s="11"/>
      <c r="J151" s="11"/>
      <c r="K151" s="11"/>
      <c r="L151" s="11"/>
      <c r="M151" s="11"/>
      <c r="N151" s="11"/>
      <c r="O151" s="11"/>
      <c r="P151" s="11"/>
      <c r="Q151" s="11"/>
      <c r="R151" s="11"/>
      <c r="S151" s="11"/>
    </row>
    <row r="152" spans="2:19" ht="12.75" customHeight="1">
      <c r="B152" s="68"/>
      <c r="C152" s="86" t="s">
        <v>251</v>
      </c>
      <c r="F152" s="11"/>
      <c r="G152" s="11"/>
      <c r="H152" s="11"/>
      <c r="I152" s="11"/>
      <c r="J152" s="11"/>
      <c r="K152" s="11"/>
      <c r="L152" s="11"/>
      <c r="M152" s="11"/>
      <c r="N152" s="11"/>
      <c r="O152" s="11"/>
      <c r="P152" s="11"/>
      <c r="Q152" s="11"/>
      <c r="R152" s="11"/>
      <c r="S152" s="11"/>
    </row>
    <row r="153" spans="4:19" ht="12.75" customHeight="1">
      <c r="D153" s="1"/>
      <c r="E153" s="1"/>
      <c r="F153" s="1"/>
      <c r="G153" s="1"/>
      <c r="H153" s="1"/>
      <c r="I153" s="1"/>
      <c r="J153" s="1"/>
      <c r="K153" s="226"/>
      <c r="L153" s="1"/>
      <c r="M153" s="1"/>
      <c r="N153" s="1"/>
      <c r="O153" s="1"/>
      <c r="P153" s="1"/>
      <c r="Q153" s="1"/>
      <c r="R153" s="1"/>
      <c r="S153" s="1"/>
    </row>
    <row r="154" spans="2:19" s="283" customFormat="1" ht="12.75" customHeight="1">
      <c r="B154" s="284"/>
      <c r="C154" s="279" t="s">
        <v>148</v>
      </c>
      <c r="D154" s="240"/>
      <c r="E154" s="240"/>
      <c r="F154" s="240"/>
      <c r="G154" s="240"/>
      <c r="H154" s="240"/>
      <c r="I154" s="240"/>
      <c r="J154" s="240"/>
      <c r="K154" s="579" t="s">
        <v>272</v>
      </c>
      <c r="L154" s="579"/>
      <c r="M154" s="579"/>
      <c r="N154" s="240"/>
      <c r="O154" s="240"/>
      <c r="P154" s="240"/>
      <c r="Q154" s="240"/>
      <c r="R154" s="240"/>
      <c r="S154" s="240"/>
    </row>
    <row r="155" spans="3:19" ht="12.75" customHeight="1">
      <c r="C155" s="170"/>
      <c r="D155" s="1"/>
      <c r="E155" s="1"/>
      <c r="F155" s="1"/>
      <c r="G155" s="1"/>
      <c r="H155" s="1"/>
      <c r="I155" s="1"/>
      <c r="J155" s="1"/>
      <c r="K155" s="67"/>
      <c r="L155" s="67"/>
      <c r="M155" s="67"/>
      <c r="N155" s="1"/>
      <c r="O155" s="1"/>
      <c r="P155" s="1"/>
      <c r="Q155" s="1"/>
      <c r="R155" s="1"/>
      <c r="S155" s="1"/>
    </row>
    <row r="156" spans="2:19" ht="19.5" customHeight="1">
      <c r="B156" s="65">
        <v>5.16</v>
      </c>
      <c r="C156" s="573" t="s">
        <v>252</v>
      </c>
      <c r="D156" s="573"/>
      <c r="E156" s="573"/>
      <c r="F156" s="573"/>
      <c r="G156" s="573"/>
      <c r="H156" s="573"/>
      <c r="I156" s="573"/>
      <c r="J156" s="573"/>
      <c r="K156" s="573"/>
      <c r="L156" s="573"/>
      <c r="M156" s="573"/>
      <c r="N156" s="11"/>
      <c r="O156" s="11"/>
      <c r="P156" s="11"/>
      <c r="Q156" s="11"/>
      <c r="R156" s="11"/>
      <c r="S156" s="1"/>
    </row>
    <row r="157" spans="3:19" ht="12.75" customHeight="1" thickBot="1">
      <c r="C157" s="84"/>
      <c r="D157" s="5"/>
      <c r="E157" s="47"/>
      <c r="F157" s="47"/>
      <c r="G157" s="47"/>
      <c r="H157" s="84"/>
      <c r="I157" s="84"/>
      <c r="J157" s="84"/>
      <c r="K157" s="84"/>
      <c r="L157" s="84"/>
      <c r="M157" s="84"/>
      <c r="N157" s="1"/>
      <c r="O157" s="1"/>
      <c r="P157" s="1"/>
      <c r="Q157" s="1"/>
      <c r="R157" s="1"/>
      <c r="S157" s="1"/>
    </row>
    <row r="158" spans="3:20" ht="39.75" customHeight="1">
      <c r="C158" s="62"/>
      <c r="D158" s="182"/>
      <c r="E158" s="601" t="s">
        <v>28</v>
      </c>
      <c r="F158" s="266"/>
      <c r="G158" s="267" t="s">
        <v>61</v>
      </c>
      <c r="H158" s="267" t="s">
        <v>253</v>
      </c>
      <c r="I158" s="84"/>
      <c r="J158" s="84"/>
      <c r="K158" s="84"/>
      <c r="L158" s="84"/>
      <c r="M158" s="84"/>
      <c r="N158" s="84"/>
      <c r="O158" s="1"/>
      <c r="P158" s="1"/>
      <c r="Q158" s="1"/>
      <c r="R158" s="1"/>
      <c r="S158" s="1"/>
      <c r="T158" s="1"/>
    </row>
    <row r="159" spans="3:20" ht="12.75" customHeight="1" thickBot="1">
      <c r="C159" s="62"/>
      <c r="D159" s="182"/>
      <c r="E159" s="602"/>
      <c r="F159" s="286"/>
      <c r="G159" s="287" t="s">
        <v>63</v>
      </c>
      <c r="H159" s="287" t="s">
        <v>63</v>
      </c>
      <c r="I159" s="84"/>
      <c r="J159" s="84"/>
      <c r="K159" s="84"/>
      <c r="L159" s="84"/>
      <c r="M159" s="84"/>
      <c r="N159" s="84"/>
      <c r="O159" s="1"/>
      <c r="P159" s="1"/>
      <c r="Q159" s="1"/>
      <c r="R159" s="1"/>
      <c r="S159" s="1"/>
      <c r="T159" s="1"/>
    </row>
    <row r="160" spans="3:20" ht="12.75" customHeight="1">
      <c r="C160" s="62"/>
      <c r="D160" s="182"/>
      <c r="E160" s="289"/>
      <c r="F160" s="290"/>
      <c r="G160" s="290"/>
      <c r="H160" s="291"/>
      <c r="I160" s="84"/>
      <c r="J160" s="84"/>
      <c r="K160" s="84"/>
      <c r="L160" s="84"/>
      <c r="M160" s="84"/>
      <c r="N160" s="84"/>
      <c r="O160" s="1"/>
      <c r="P160" s="1"/>
      <c r="Q160" s="1"/>
      <c r="R160" s="1"/>
      <c r="S160" s="1"/>
      <c r="T160" s="1"/>
    </row>
    <row r="161" spans="3:20" ht="12.75" customHeight="1">
      <c r="C161" s="62"/>
      <c r="D161" s="182"/>
      <c r="E161" s="288">
        <v>2010</v>
      </c>
      <c r="F161" s="242"/>
      <c r="G161" s="242">
        <v>3.17</v>
      </c>
      <c r="H161" s="296">
        <v>4.7</v>
      </c>
      <c r="I161" s="84"/>
      <c r="J161" s="84"/>
      <c r="K161" s="84"/>
      <c r="L161" s="84"/>
      <c r="M161" s="84"/>
      <c r="N161" s="84"/>
      <c r="O161" s="1"/>
      <c r="P161" s="1"/>
      <c r="Q161" s="1"/>
      <c r="R161" s="1"/>
      <c r="S161" s="1"/>
      <c r="T161" s="1"/>
    </row>
    <row r="162" spans="3:20" ht="12.75" customHeight="1">
      <c r="C162" s="62"/>
      <c r="D162" s="182"/>
      <c r="E162" s="301">
        <v>2011</v>
      </c>
      <c r="F162" s="220"/>
      <c r="G162" s="220">
        <v>3.73</v>
      </c>
      <c r="H162" s="298">
        <v>4.9</v>
      </c>
      <c r="I162" s="84"/>
      <c r="J162" s="84"/>
      <c r="K162" s="84"/>
      <c r="L162" s="84"/>
      <c r="M162" s="84"/>
      <c r="N162" s="84"/>
      <c r="O162" s="1"/>
      <c r="P162" s="1"/>
      <c r="Q162" s="1"/>
      <c r="R162" s="1"/>
      <c r="S162" s="1"/>
      <c r="T162" s="1"/>
    </row>
    <row r="163" spans="3:20" ht="12.75" customHeight="1">
      <c r="C163" s="62"/>
      <c r="D163" s="182"/>
      <c r="E163" s="288">
        <v>2012</v>
      </c>
      <c r="F163" s="242"/>
      <c r="G163" s="242">
        <v>2.44</v>
      </c>
      <c r="H163" s="296">
        <v>0</v>
      </c>
      <c r="I163" s="84"/>
      <c r="J163" s="84"/>
      <c r="K163" s="84"/>
      <c r="L163" s="84"/>
      <c r="M163" s="84"/>
      <c r="N163" s="84"/>
      <c r="O163" s="1"/>
      <c r="P163" s="1"/>
      <c r="Q163" s="1"/>
      <c r="R163" s="1"/>
      <c r="S163" s="1"/>
      <c r="T163" s="1"/>
    </row>
    <row r="164" spans="3:20" ht="12.75" customHeight="1">
      <c r="C164" s="62"/>
      <c r="D164" s="182"/>
      <c r="E164" s="301">
        <v>2013</v>
      </c>
      <c r="F164" s="220"/>
      <c r="G164" s="220">
        <v>1.94</v>
      </c>
      <c r="H164" s="298">
        <v>-1.9</v>
      </c>
      <c r="I164" s="84"/>
      <c r="J164" s="84"/>
      <c r="K164" s="84"/>
      <c r="L164" s="84"/>
      <c r="M164" s="84"/>
      <c r="N164" s="84"/>
      <c r="O164" s="1"/>
      <c r="P164" s="1"/>
      <c r="Q164" s="1"/>
      <c r="R164" s="1"/>
      <c r="S164" s="1"/>
      <c r="T164" s="1"/>
    </row>
    <row r="165" spans="3:20" ht="12.75" customHeight="1" thickBot="1">
      <c r="C165" s="62"/>
      <c r="D165" s="182"/>
      <c r="E165" s="292">
        <v>2014</v>
      </c>
      <c r="F165" s="268"/>
      <c r="G165" s="268">
        <v>3.66</v>
      </c>
      <c r="H165" s="297">
        <v>1.3</v>
      </c>
      <c r="I165" s="84"/>
      <c r="J165" s="84"/>
      <c r="K165" s="84"/>
      <c r="L165" s="84"/>
      <c r="M165" s="84"/>
      <c r="N165" s="84"/>
      <c r="O165" s="1"/>
      <c r="P165" s="1"/>
      <c r="Q165" s="1"/>
      <c r="R165" s="1"/>
      <c r="S165" s="1"/>
      <c r="T165" s="1"/>
    </row>
    <row r="166" spans="3:20" ht="12.75" customHeight="1">
      <c r="C166" s="62"/>
      <c r="D166" s="5"/>
      <c r="E166" s="181" t="s">
        <v>254</v>
      </c>
      <c r="F166" s="1"/>
      <c r="G166" s="1"/>
      <c r="H166" s="1"/>
      <c r="I166" s="1"/>
      <c r="J166" s="1"/>
      <c r="K166" s="1"/>
      <c r="L166" s="1"/>
      <c r="M166" s="1"/>
      <c r="N166" s="1"/>
      <c r="O166" s="1"/>
      <c r="P166" s="1"/>
      <c r="Q166" s="1"/>
      <c r="R166" s="1"/>
      <c r="S166" s="1"/>
      <c r="T166" s="1"/>
    </row>
    <row r="167" spans="3:19" ht="12.75" customHeight="1">
      <c r="C167" s="1"/>
      <c r="D167" s="181"/>
      <c r="E167" s="1"/>
      <c r="F167" s="1"/>
      <c r="G167" s="1"/>
      <c r="H167" s="1"/>
      <c r="I167" s="1"/>
      <c r="J167" s="1"/>
      <c r="K167" s="1"/>
      <c r="L167" s="1"/>
      <c r="M167" s="1"/>
      <c r="N167" s="1"/>
      <c r="O167" s="1"/>
      <c r="P167" s="1"/>
      <c r="Q167" s="1"/>
      <c r="R167" s="1"/>
      <c r="S167" s="1"/>
    </row>
    <row r="168" spans="3:19" ht="12.75" customHeight="1">
      <c r="C168" s="4" t="s">
        <v>255</v>
      </c>
      <c r="D168" s="1"/>
      <c r="E168" s="1"/>
      <c r="F168" s="1"/>
      <c r="G168" s="1"/>
      <c r="H168" s="1"/>
      <c r="I168" s="1"/>
      <c r="J168" s="1"/>
      <c r="K168" s="1"/>
      <c r="L168" s="1"/>
      <c r="M168" s="1"/>
      <c r="N168" s="1"/>
      <c r="O168" s="1"/>
      <c r="P168" s="1"/>
      <c r="Q168" s="1"/>
      <c r="R168" s="1"/>
      <c r="S168" s="1"/>
    </row>
    <row r="169" spans="3:19" ht="12.75" customHeight="1">
      <c r="C169" s="86" t="s">
        <v>164</v>
      </c>
      <c r="D169" s="86"/>
      <c r="E169" s="86"/>
      <c r="F169" s="86"/>
      <c r="G169" s="86"/>
      <c r="H169" s="86"/>
      <c r="I169" s="86"/>
      <c r="J169" s="86"/>
      <c r="K169" s="86"/>
      <c r="L169" s="86"/>
      <c r="M169" s="86"/>
      <c r="N169" s="11"/>
      <c r="O169" s="11"/>
      <c r="P169" s="11"/>
      <c r="Q169" s="11"/>
      <c r="R169" s="11"/>
      <c r="S169" s="1"/>
    </row>
    <row r="170" spans="3:19" ht="12.75" customHeight="1">
      <c r="C170" s="86" t="s">
        <v>165</v>
      </c>
      <c r="D170" s="86"/>
      <c r="E170" s="86"/>
      <c r="F170" s="86"/>
      <c r="G170" s="86"/>
      <c r="H170" s="86"/>
      <c r="I170" s="86"/>
      <c r="J170" s="86"/>
      <c r="K170" s="86"/>
      <c r="L170" s="86"/>
      <c r="M170" s="86"/>
      <c r="N170" s="11"/>
      <c r="O170" s="11"/>
      <c r="P170" s="11"/>
      <c r="Q170" s="11"/>
      <c r="R170" s="11"/>
      <c r="S170" s="1"/>
    </row>
    <row r="171" spans="3:19" ht="12.75">
      <c r="C171" s="581" t="s">
        <v>256</v>
      </c>
      <c r="D171" s="581"/>
      <c r="E171" s="581"/>
      <c r="F171" s="581"/>
      <c r="G171" s="581"/>
      <c r="H171" s="581"/>
      <c r="I171" s="581"/>
      <c r="J171" s="581"/>
      <c r="K171" s="581"/>
      <c r="L171" s="581"/>
      <c r="M171" s="581"/>
      <c r="N171" s="11"/>
      <c r="O171" s="11"/>
      <c r="P171" s="11"/>
      <c r="Q171" s="11"/>
      <c r="R171" s="11"/>
      <c r="S171" s="1"/>
    </row>
    <row r="172" spans="3:19" ht="12.75" customHeight="1">
      <c r="C172" s="581"/>
      <c r="D172" s="581"/>
      <c r="E172" s="581"/>
      <c r="F172" s="581"/>
      <c r="G172" s="581"/>
      <c r="H172" s="581"/>
      <c r="I172" s="581"/>
      <c r="J172" s="581"/>
      <c r="K172" s="581"/>
      <c r="L172" s="581"/>
      <c r="M172" s="581"/>
      <c r="N172" s="1"/>
      <c r="O172" s="1"/>
      <c r="P172" s="1"/>
      <c r="Q172" s="1"/>
      <c r="R172" s="1"/>
      <c r="S172" s="1"/>
    </row>
    <row r="173" spans="3:19" ht="6" customHeight="1">
      <c r="C173" s="581" t="s">
        <v>257</v>
      </c>
      <c r="D173" s="581"/>
      <c r="E173" s="581"/>
      <c r="F173" s="581"/>
      <c r="G173" s="581"/>
      <c r="H173" s="581"/>
      <c r="I173" s="581"/>
      <c r="J173" s="581"/>
      <c r="K173" s="581"/>
      <c r="L173" s="581"/>
      <c r="M173" s="581"/>
      <c r="N173" s="11"/>
      <c r="O173" s="11"/>
      <c r="P173" s="11"/>
      <c r="Q173" s="11"/>
      <c r="R173" s="11"/>
      <c r="S173" s="1"/>
    </row>
    <row r="174" spans="3:19" ht="12.75" customHeight="1">
      <c r="C174" s="581"/>
      <c r="D174" s="581"/>
      <c r="E174" s="581"/>
      <c r="F174" s="581"/>
      <c r="G174" s="581"/>
      <c r="H174" s="581"/>
      <c r="I174" s="581"/>
      <c r="J174" s="581"/>
      <c r="K174" s="581"/>
      <c r="L174" s="581"/>
      <c r="M174" s="581"/>
      <c r="N174" s="1"/>
      <c r="O174" s="1"/>
      <c r="P174" s="1"/>
      <c r="Q174" s="1"/>
      <c r="R174" s="1"/>
      <c r="S174" s="1"/>
    </row>
    <row r="175" spans="3:19" ht="12.75" customHeight="1">
      <c r="C175" s="72"/>
      <c r="D175" s="72"/>
      <c r="E175" s="72"/>
      <c r="F175" s="72"/>
      <c r="G175" s="72"/>
      <c r="H175" s="72"/>
      <c r="I175" s="72"/>
      <c r="J175" s="72"/>
      <c r="K175" s="72"/>
      <c r="L175" s="72"/>
      <c r="M175" s="72"/>
      <c r="N175" s="1"/>
      <c r="O175" s="1"/>
      <c r="P175" s="1"/>
      <c r="Q175" s="1"/>
      <c r="R175" s="1"/>
      <c r="S175" s="1"/>
    </row>
    <row r="176" spans="2:19" s="283" customFormat="1" ht="12.75" customHeight="1">
      <c r="B176" s="284"/>
      <c r="C176" s="279" t="s">
        <v>148</v>
      </c>
      <c r="D176" s="240"/>
      <c r="E176" s="240"/>
      <c r="F176" s="240"/>
      <c r="G176" s="240"/>
      <c r="H176" s="240"/>
      <c r="I176" s="240"/>
      <c r="J176" s="240"/>
      <c r="K176" s="579" t="s">
        <v>271</v>
      </c>
      <c r="L176" s="579"/>
      <c r="M176" s="579"/>
      <c r="N176" s="240"/>
      <c r="O176" s="240"/>
      <c r="P176" s="240"/>
      <c r="Q176" s="240"/>
      <c r="R176" s="240"/>
      <c r="S176" s="240"/>
    </row>
    <row r="177" spans="3:19" ht="12.75" customHeight="1">
      <c r="C177" s="170"/>
      <c r="D177" s="1"/>
      <c r="E177" s="1"/>
      <c r="F177" s="1"/>
      <c r="G177" s="1"/>
      <c r="H177" s="1"/>
      <c r="I177" s="1"/>
      <c r="J177" s="1"/>
      <c r="K177" s="67"/>
      <c r="L177" s="67"/>
      <c r="M177" s="67"/>
      <c r="N177" s="1"/>
      <c r="O177" s="1"/>
      <c r="P177" s="1"/>
      <c r="Q177" s="1"/>
      <c r="R177" s="1"/>
      <c r="S177" s="1"/>
    </row>
    <row r="178" spans="2:19" ht="17.25" customHeight="1">
      <c r="B178" s="62">
        <v>5.17</v>
      </c>
      <c r="C178" s="180" t="s">
        <v>258</v>
      </c>
      <c r="D178" s="11"/>
      <c r="E178" s="11"/>
      <c r="F178" s="11"/>
      <c r="G178" s="11"/>
      <c r="H178" s="11"/>
      <c r="I178" s="11"/>
      <c r="J178" s="11"/>
      <c r="K178" s="11"/>
      <c r="L178" s="11"/>
      <c r="M178" s="11"/>
      <c r="N178" s="11"/>
      <c r="O178" s="11"/>
      <c r="P178" s="11"/>
      <c r="Q178" s="11"/>
      <c r="R178" s="11"/>
      <c r="S178" s="1"/>
    </row>
    <row r="179" spans="3:19" ht="12.75" customHeight="1" thickBot="1">
      <c r="C179" s="1"/>
      <c r="D179" s="5"/>
      <c r="E179" s="47"/>
      <c r="F179" s="47"/>
      <c r="G179" s="47"/>
      <c r="H179" s="47"/>
      <c r="I179" s="47"/>
      <c r="J179" s="47"/>
      <c r="K179" s="1"/>
      <c r="L179" s="1"/>
      <c r="M179" s="1"/>
      <c r="N179" s="1"/>
      <c r="O179" s="1"/>
      <c r="P179" s="1"/>
      <c r="Q179" s="1"/>
      <c r="R179" s="1"/>
      <c r="S179" s="1"/>
    </row>
    <row r="180" spans="3:19" ht="12.75" customHeight="1">
      <c r="C180" s="62"/>
      <c r="D180" s="592" t="s">
        <v>28</v>
      </c>
      <c r="E180" s="294"/>
      <c r="F180" s="590" t="s">
        <v>64</v>
      </c>
      <c r="G180" s="590"/>
      <c r="H180" s="294"/>
      <c r="I180" s="590" t="s">
        <v>65</v>
      </c>
      <c r="J180" s="590"/>
      <c r="K180" s="1"/>
      <c r="L180" s="1"/>
      <c r="M180" s="1"/>
      <c r="N180" s="1"/>
      <c r="O180" s="1"/>
      <c r="P180" s="1"/>
      <c r="Q180" s="1"/>
      <c r="R180" s="1"/>
      <c r="S180" s="1"/>
    </row>
    <row r="181" spans="3:19" ht="30" customHeight="1" thickBot="1">
      <c r="C181" s="62"/>
      <c r="D181" s="591"/>
      <c r="E181" s="252"/>
      <c r="F181" s="286" t="s">
        <v>66</v>
      </c>
      <c r="G181" s="295" t="s">
        <v>67</v>
      </c>
      <c r="H181" s="286"/>
      <c r="I181" s="286" t="s">
        <v>66</v>
      </c>
      <c r="J181" s="295" t="s">
        <v>67</v>
      </c>
      <c r="K181" s="1"/>
      <c r="L181" s="1"/>
      <c r="M181" s="1"/>
      <c r="N181" s="1"/>
      <c r="O181" s="1"/>
      <c r="P181" s="1"/>
      <c r="Q181" s="1"/>
      <c r="R181" s="1"/>
      <c r="S181" s="1"/>
    </row>
    <row r="182" spans="3:19" ht="12.75" customHeight="1">
      <c r="C182" s="62"/>
      <c r="D182" s="289"/>
      <c r="E182" s="290"/>
      <c r="F182" s="290"/>
      <c r="G182" s="291"/>
      <c r="H182" s="289"/>
      <c r="I182" s="290"/>
      <c r="J182" s="290"/>
      <c r="K182" s="1"/>
      <c r="L182" s="1"/>
      <c r="M182" s="1"/>
      <c r="N182" s="1"/>
      <c r="O182" s="1"/>
      <c r="P182" s="1"/>
      <c r="Q182" s="1"/>
      <c r="R182" s="1"/>
      <c r="S182" s="1"/>
    </row>
    <row r="183" spans="3:19" ht="12.75" customHeight="1">
      <c r="C183" s="62"/>
      <c r="D183" s="288">
        <v>2010</v>
      </c>
      <c r="E183" s="242"/>
      <c r="F183" s="242">
        <v>18</v>
      </c>
      <c r="G183" s="296">
        <v>3600</v>
      </c>
      <c r="H183" s="288"/>
      <c r="I183" s="302">
        <v>120</v>
      </c>
      <c r="J183" s="302">
        <v>6000</v>
      </c>
      <c r="K183" s="1"/>
      <c r="L183" s="1"/>
      <c r="M183" s="1"/>
      <c r="N183" s="1"/>
      <c r="O183" s="1"/>
      <c r="P183" s="1"/>
      <c r="Q183" s="1"/>
      <c r="R183" s="1"/>
      <c r="S183" s="1"/>
    </row>
    <row r="184" spans="3:19" ht="12.75" customHeight="1">
      <c r="C184" s="62"/>
      <c r="D184" s="301">
        <v>2011</v>
      </c>
      <c r="E184" s="220"/>
      <c r="F184" s="220">
        <v>23</v>
      </c>
      <c r="G184" s="298">
        <v>4900</v>
      </c>
      <c r="H184" s="301"/>
      <c r="I184" s="303">
        <v>100</v>
      </c>
      <c r="J184" s="303">
        <v>5300</v>
      </c>
      <c r="K184" s="1"/>
      <c r="L184" s="1"/>
      <c r="M184" s="1"/>
      <c r="N184" s="1"/>
      <c r="O184" s="1"/>
      <c r="P184" s="1"/>
      <c r="Q184" s="1"/>
      <c r="R184" s="1"/>
      <c r="S184" s="1"/>
    </row>
    <row r="185" spans="4:19" s="158" customFormat="1" ht="12.75" customHeight="1">
      <c r="D185" s="288">
        <v>2012</v>
      </c>
      <c r="E185" s="242"/>
      <c r="F185" s="242">
        <v>27</v>
      </c>
      <c r="G185" s="296">
        <v>6000</v>
      </c>
      <c r="H185" s="288"/>
      <c r="I185" s="302">
        <v>90</v>
      </c>
      <c r="J185" s="302">
        <v>5000</v>
      </c>
      <c r="K185" s="7"/>
      <c r="L185" s="7"/>
      <c r="M185" s="7"/>
      <c r="N185" s="7"/>
      <c r="O185" s="7"/>
      <c r="P185" s="7"/>
      <c r="Q185" s="7"/>
      <c r="R185" s="7"/>
      <c r="S185" s="7"/>
    </row>
    <row r="186" spans="3:19" ht="12.75" customHeight="1">
      <c r="C186" s="62"/>
      <c r="D186" s="301">
        <v>2013</v>
      </c>
      <c r="E186" s="220"/>
      <c r="F186" s="220">
        <v>35</v>
      </c>
      <c r="G186" s="298">
        <v>8300</v>
      </c>
      <c r="H186" s="301"/>
      <c r="I186" s="303">
        <v>95</v>
      </c>
      <c r="J186" s="303">
        <v>5400</v>
      </c>
      <c r="K186" s="1"/>
      <c r="L186" s="1"/>
      <c r="M186" s="1"/>
      <c r="N186" s="1"/>
      <c r="O186" s="1"/>
      <c r="P186" s="1"/>
      <c r="Q186" s="1"/>
      <c r="R186" s="1"/>
      <c r="S186" s="1"/>
    </row>
    <row r="187" spans="3:19" ht="12.75" customHeight="1" thickBot="1">
      <c r="C187" s="62"/>
      <c r="D187" s="292">
        <v>2014</v>
      </c>
      <c r="E187" s="268"/>
      <c r="F187" s="268">
        <v>40</v>
      </c>
      <c r="G187" s="297">
        <v>10000</v>
      </c>
      <c r="H187" s="292"/>
      <c r="I187" s="304">
        <v>85</v>
      </c>
      <c r="J187" s="304">
        <v>5100</v>
      </c>
      <c r="K187" s="1"/>
      <c r="L187" s="1"/>
      <c r="M187" s="1"/>
      <c r="N187" s="1"/>
      <c r="O187" s="1"/>
      <c r="P187" s="1"/>
      <c r="Q187" s="1"/>
      <c r="R187" s="1"/>
      <c r="S187" s="1"/>
    </row>
    <row r="188" spans="3:19" ht="12.75" customHeight="1">
      <c r="C188" s="1"/>
      <c r="D188" s="1"/>
      <c r="E188" s="1"/>
      <c r="F188" s="1"/>
      <c r="G188" s="1"/>
      <c r="H188" s="1"/>
      <c r="I188" s="1"/>
      <c r="J188" s="1"/>
      <c r="K188" s="1"/>
      <c r="L188" s="1"/>
      <c r="M188" s="1"/>
      <c r="N188" s="1"/>
      <c r="O188" s="1"/>
      <c r="P188" s="1"/>
      <c r="Q188" s="1"/>
      <c r="R188" s="1"/>
      <c r="S188" s="1"/>
    </row>
    <row r="189" spans="3:19" ht="12.75" customHeight="1">
      <c r="C189" s="86" t="s">
        <v>259</v>
      </c>
      <c r="D189" s="11"/>
      <c r="E189" s="11"/>
      <c r="F189" s="11"/>
      <c r="G189" s="11"/>
      <c r="H189" s="11"/>
      <c r="I189" s="11"/>
      <c r="J189" s="11"/>
      <c r="K189" s="11"/>
      <c r="L189" s="11"/>
      <c r="M189" s="11"/>
      <c r="N189" s="11"/>
      <c r="O189" s="11"/>
      <c r="P189" s="11"/>
      <c r="Q189" s="11"/>
      <c r="R189" s="11"/>
      <c r="S189" s="11"/>
    </row>
    <row r="190" spans="3:19" ht="12.75" customHeight="1">
      <c r="C190" s="11"/>
      <c r="D190" s="11"/>
      <c r="E190" s="11"/>
      <c r="F190" s="11"/>
      <c r="G190" s="11"/>
      <c r="H190" s="11"/>
      <c r="I190" s="11"/>
      <c r="J190" s="11"/>
      <c r="K190" s="11"/>
      <c r="L190" s="11"/>
      <c r="M190" s="11"/>
      <c r="N190" s="11"/>
      <c r="O190" s="11"/>
      <c r="P190" s="11"/>
      <c r="Q190" s="11"/>
      <c r="R190" s="11"/>
      <c r="S190" s="11"/>
    </row>
    <row r="191" spans="3:19" ht="12.75">
      <c r="C191" s="581" t="s">
        <v>260</v>
      </c>
      <c r="D191" s="581"/>
      <c r="E191" s="581"/>
      <c r="F191" s="581"/>
      <c r="G191" s="581"/>
      <c r="H191" s="581"/>
      <c r="I191" s="581"/>
      <c r="J191" s="581"/>
      <c r="K191" s="581"/>
      <c r="L191" s="581"/>
      <c r="M191" s="581"/>
      <c r="N191" s="11"/>
      <c r="O191" s="11"/>
      <c r="P191" s="11"/>
      <c r="Q191" s="11"/>
      <c r="R191" s="11"/>
      <c r="S191" s="11"/>
    </row>
    <row r="192" spans="3:19" ht="12.75" customHeight="1">
      <c r="C192" s="581"/>
      <c r="D192" s="581"/>
      <c r="E192" s="581"/>
      <c r="F192" s="581"/>
      <c r="G192" s="581"/>
      <c r="H192" s="581"/>
      <c r="I192" s="581"/>
      <c r="J192" s="581"/>
      <c r="K192" s="581"/>
      <c r="L192" s="581"/>
      <c r="M192" s="581"/>
      <c r="N192" s="11"/>
      <c r="O192" s="11"/>
      <c r="P192" s="11"/>
      <c r="Q192" s="11"/>
      <c r="R192" s="11"/>
      <c r="S192" s="11"/>
    </row>
    <row r="193" spans="3:19" ht="12.75">
      <c r="C193" s="581" t="s">
        <v>261</v>
      </c>
      <c r="D193" s="581"/>
      <c r="E193" s="581"/>
      <c r="F193" s="581"/>
      <c r="G193" s="581"/>
      <c r="H193" s="581"/>
      <c r="I193" s="581"/>
      <c r="J193" s="581"/>
      <c r="K193" s="581"/>
      <c r="L193" s="581"/>
      <c r="M193" s="581"/>
      <c r="N193" s="11"/>
      <c r="O193" s="11"/>
      <c r="P193" s="11"/>
      <c r="Q193" s="11"/>
      <c r="R193" s="11"/>
      <c r="S193" s="11"/>
    </row>
    <row r="194" spans="3:19" ht="12.75" customHeight="1">
      <c r="C194" s="581"/>
      <c r="D194" s="581"/>
      <c r="E194" s="581"/>
      <c r="F194" s="581"/>
      <c r="G194" s="581"/>
      <c r="H194" s="581"/>
      <c r="I194" s="581"/>
      <c r="J194" s="581"/>
      <c r="K194" s="581"/>
      <c r="L194" s="581"/>
      <c r="M194" s="581"/>
      <c r="N194" s="1"/>
      <c r="O194" s="1"/>
      <c r="P194" s="1"/>
      <c r="Q194" s="1"/>
      <c r="R194" s="1"/>
      <c r="S194" s="1"/>
    </row>
    <row r="195" spans="3:19" ht="12.75" customHeight="1">
      <c r="C195" s="72"/>
      <c r="D195" s="72"/>
      <c r="E195" s="72"/>
      <c r="F195" s="72"/>
      <c r="G195" s="72"/>
      <c r="H195" s="72"/>
      <c r="I195" s="72"/>
      <c r="J195" s="72"/>
      <c r="K195" s="72"/>
      <c r="L195" s="72"/>
      <c r="M195" s="72"/>
      <c r="N195" s="1"/>
      <c r="O195" s="1"/>
      <c r="P195" s="1"/>
      <c r="Q195" s="1"/>
      <c r="R195" s="1"/>
      <c r="S195" s="1"/>
    </row>
    <row r="196" spans="2:19" s="283" customFormat="1" ht="12.75" customHeight="1">
      <c r="B196" s="284"/>
      <c r="C196" s="279" t="s">
        <v>148</v>
      </c>
      <c r="D196" s="240"/>
      <c r="E196" s="240"/>
      <c r="F196" s="240"/>
      <c r="G196" s="240"/>
      <c r="H196" s="240"/>
      <c r="I196" s="240"/>
      <c r="J196" s="240"/>
      <c r="K196" s="579" t="s">
        <v>270</v>
      </c>
      <c r="L196" s="579"/>
      <c r="M196" s="579"/>
      <c r="N196" s="240"/>
      <c r="O196" s="240"/>
      <c r="P196" s="240"/>
      <c r="Q196" s="240"/>
      <c r="R196" s="240"/>
      <c r="S196" s="240"/>
    </row>
    <row r="197" spans="4:19" ht="12.75" customHeight="1">
      <c r="D197" s="1"/>
      <c r="E197" s="1"/>
      <c r="F197" s="1"/>
      <c r="G197" s="1"/>
      <c r="H197" s="1"/>
      <c r="I197" s="1"/>
      <c r="J197" s="1"/>
      <c r="K197" s="67"/>
      <c r="L197" s="67"/>
      <c r="M197" s="67"/>
      <c r="N197" s="1"/>
      <c r="O197" s="1"/>
      <c r="P197" s="1"/>
      <c r="Q197" s="1"/>
      <c r="R197" s="1"/>
      <c r="S197" s="1"/>
    </row>
    <row r="198" spans="2:19" ht="12.75">
      <c r="B198" s="62">
        <v>5.18</v>
      </c>
      <c r="C198" s="581" t="s">
        <v>262</v>
      </c>
      <c r="D198" s="581"/>
      <c r="E198" s="581"/>
      <c r="F198" s="581"/>
      <c r="G198" s="581"/>
      <c r="H198" s="581"/>
      <c r="I198" s="581"/>
      <c r="J198" s="581"/>
      <c r="K198" s="581"/>
      <c r="L198" s="581"/>
      <c r="M198" s="581"/>
      <c r="N198" s="11"/>
      <c r="O198" s="11"/>
      <c r="P198" s="11"/>
      <c r="Q198" s="11"/>
      <c r="R198" s="11"/>
      <c r="S198" s="1"/>
    </row>
    <row r="199" spans="3:19" ht="12.75" customHeight="1">
      <c r="C199" s="581"/>
      <c r="D199" s="581"/>
      <c r="E199" s="581"/>
      <c r="F199" s="581"/>
      <c r="G199" s="581"/>
      <c r="H199" s="581"/>
      <c r="I199" s="581"/>
      <c r="J199" s="581"/>
      <c r="K199" s="581"/>
      <c r="L199" s="581"/>
      <c r="M199" s="581"/>
      <c r="N199" s="1"/>
      <c r="O199" s="1"/>
      <c r="P199" s="1"/>
      <c r="Q199" s="1"/>
      <c r="R199" s="1"/>
      <c r="S199" s="1"/>
    </row>
    <row r="200" spans="3:19" ht="12.75" customHeight="1" thickBot="1">
      <c r="C200" s="84"/>
      <c r="D200" s="5"/>
      <c r="E200" s="47"/>
      <c r="F200" s="47"/>
      <c r="G200" s="47"/>
      <c r="H200" s="47"/>
      <c r="I200" s="84"/>
      <c r="J200" s="84"/>
      <c r="K200" s="84"/>
      <c r="L200" s="84"/>
      <c r="M200" s="84"/>
      <c r="N200" s="1"/>
      <c r="O200" s="1"/>
      <c r="P200" s="1"/>
      <c r="Q200" s="1"/>
      <c r="R200" s="1"/>
      <c r="S200" s="1"/>
    </row>
    <row r="201" spans="3:18" ht="27.75" customHeight="1" thickBot="1">
      <c r="C201" s="62"/>
      <c r="D201" s="182"/>
      <c r="E201" s="295" t="s">
        <v>137</v>
      </c>
      <c r="F201" s="591" t="s">
        <v>263</v>
      </c>
      <c r="G201" s="591"/>
      <c r="H201" s="295" t="s">
        <v>264</v>
      </c>
      <c r="I201" s="182"/>
      <c r="J201" s="84"/>
      <c r="K201" s="84"/>
      <c r="L201" s="84"/>
      <c r="M201" s="1"/>
      <c r="N201" s="1"/>
      <c r="O201" s="1"/>
      <c r="P201" s="1"/>
      <c r="Q201" s="1"/>
      <c r="R201" s="1"/>
    </row>
    <row r="202" spans="3:18" ht="12.75" customHeight="1">
      <c r="C202" s="62"/>
      <c r="D202" s="182"/>
      <c r="E202" s="308" t="s">
        <v>138</v>
      </c>
      <c r="F202" s="603">
        <v>33</v>
      </c>
      <c r="G202" s="603"/>
      <c r="H202" s="309">
        <v>13.81</v>
      </c>
      <c r="I202" s="84"/>
      <c r="J202" s="84"/>
      <c r="K202" s="84"/>
      <c r="L202" s="84"/>
      <c r="M202" s="1"/>
      <c r="N202" s="1"/>
      <c r="O202" s="1"/>
      <c r="P202" s="1"/>
      <c r="Q202" s="1"/>
      <c r="R202" s="1"/>
    </row>
    <row r="203" spans="3:18" ht="12.75" customHeight="1">
      <c r="C203" s="62"/>
      <c r="D203" s="182"/>
      <c r="E203" s="190" t="s">
        <v>139</v>
      </c>
      <c r="F203" s="604">
        <v>13.5</v>
      </c>
      <c r="G203" s="604"/>
      <c r="H203" s="307">
        <v>4.02</v>
      </c>
      <c r="I203" s="84"/>
      <c r="J203" s="84"/>
      <c r="K203" s="84"/>
      <c r="L203" s="84"/>
      <c r="M203" s="1"/>
      <c r="N203" s="1"/>
      <c r="O203" s="1"/>
      <c r="P203" s="1"/>
      <c r="Q203" s="1"/>
      <c r="R203" s="1"/>
    </row>
    <row r="204" spans="3:18" ht="12.75" customHeight="1">
      <c r="C204" s="62"/>
      <c r="D204" s="182"/>
      <c r="E204" s="305" t="s">
        <v>140</v>
      </c>
      <c r="F204" s="605">
        <v>2100</v>
      </c>
      <c r="G204" s="605"/>
      <c r="H204" s="306">
        <v>715.22</v>
      </c>
      <c r="I204" s="84"/>
      <c r="J204" s="84"/>
      <c r="K204" s="84"/>
      <c r="L204" s="84"/>
      <c r="M204" s="1"/>
      <c r="N204" s="1"/>
      <c r="O204" s="1"/>
      <c r="P204" s="1"/>
      <c r="Q204" s="1"/>
      <c r="R204" s="1"/>
    </row>
    <row r="205" spans="3:18" ht="12.75" customHeight="1">
      <c r="C205" s="62"/>
      <c r="D205" s="182"/>
      <c r="E205" s="190" t="s">
        <v>141</v>
      </c>
      <c r="F205" s="604">
        <v>17.6</v>
      </c>
      <c r="G205" s="604"/>
      <c r="H205" s="307">
        <v>6.56</v>
      </c>
      <c r="I205" s="84"/>
      <c r="J205" s="84"/>
      <c r="K205" s="84"/>
      <c r="L205" s="84"/>
      <c r="M205" s="1"/>
      <c r="N205" s="1"/>
      <c r="O205" s="1"/>
      <c r="P205" s="1"/>
      <c r="Q205" s="1"/>
      <c r="R205" s="1"/>
    </row>
    <row r="206" spans="3:18" ht="12.75" customHeight="1">
      <c r="C206" s="62"/>
      <c r="D206" s="182"/>
      <c r="E206" s="305" t="s">
        <v>90</v>
      </c>
      <c r="F206" s="605">
        <v>7900</v>
      </c>
      <c r="G206" s="605"/>
      <c r="H206" s="306">
        <v>3253.9</v>
      </c>
      <c r="I206" s="84"/>
      <c r="J206" s="84"/>
      <c r="K206" s="84"/>
      <c r="L206" s="84"/>
      <c r="M206" s="1"/>
      <c r="N206" s="1"/>
      <c r="O206" s="1"/>
      <c r="P206" s="1"/>
      <c r="Q206" s="1"/>
      <c r="R206" s="1"/>
    </row>
    <row r="207" spans="3:17" ht="12" customHeight="1">
      <c r="C207" s="62"/>
      <c r="D207" s="182"/>
      <c r="E207" s="190" t="s">
        <v>374</v>
      </c>
      <c r="F207" s="604">
        <v>3.72</v>
      </c>
      <c r="G207" s="604"/>
      <c r="H207" s="307">
        <v>0.93</v>
      </c>
      <c r="I207" s="84"/>
      <c r="J207" s="84"/>
      <c r="K207" s="84"/>
      <c r="L207" s="1"/>
      <c r="M207" s="1"/>
      <c r="N207" s="1"/>
      <c r="O207" s="1"/>
      <c r="P207" s="1"/>
      <c r="Q207" s="1"/>
    </row>
    <row r="208" spans="3:18" ht="12.75" customHeight="1" thickBot="1">
      <c r="C208" s="62"/>
      <c r="D208" s="182"/>
      <c r="E208" s="310" t="s">
        <v>142</v>
      </c>
      <c r="F208" s="580">
        <v>49</v>
      </c>
      <c r="G208" s="580"/>
      <c r="H208" s="311">
        <v>17.44</v>
      </c>
      <c r="I208" s="84"/>
      <c r="J208" s="84"/>
      <c r="K208" s="84"/>
      <c r="L208" s="84"/>
      <c r="M208" s="1"/>
      <c r="N208" s="1"/>
      <c r="O208" s="1"/>
      <c r="P208" s="1"/>
      <c r="Q208" s="1"/>
      <c r="R208" s="1"/>
    </row>
    <row r="209" spans="3:17" ht="12.75" customHeight="1">
      <c r="C209" s="84"/>
      <c r="H209" s="84"/>
      <c r="I209" s="84"/>
      <c r="J209" s="84"/>
      <c r="K209" s="84"/>
      <c r="L209" s="1"/>
      <c r="M209" s="1"/>
      <c r="N209" s="1"/>
      <c r="O209" s="1"/>
      <c r="P209" s="1"/>
      <c r="Q209" s="1"/>
    </row>
    <row r="210" spans="3:19" ht="12.75" customHeight="1">
      <c r="C210" s="84"/>
      <c r="D210" s="1"/>
      <c r="E210" s="1"/>
      <c r="F210" s="1"/>
      <c r="G210" s="1"/>
      <c r="H210" s="1"/>
      <c r="I210" s="84"/>
      <c r="J210" s="84"/>
      <c r="K210" s="84"/>
      <c r="L210" s="84"/>
      <c r="M210" s="84"/>
      <c r="N210" s="1"/>
      <c r="O210" s="1"/>
      <c r="P210" s="1"/>
      <c r="Q210" s="1"/>
      <c r="R210" s="1"/>
      <c r="S210" s="1"/>
    </row>
    <row r="211" spans="3:19" ht="12.75" customHeight="1">
      <c r="C211" s="84"/>
      <c r="D211" s="1"/>
      <c r="E211" s="1"/>
      <c r="F211" s="1"/>
      <c r="G211" s="1"/>
      <c r="H211" s="1"/>
      <c r="I211" s="84"/>
      <c r="J211" s="84"/>
      <c r="K211" s="84"/>
      <c r="L211" s="84"/>
      <c r="M211" s="84"/>
      <c r="N211" s="1"/>
      <c r="O211" s="1"/>
      <c r="P211" s="1"/>
      <c r="Q211" s="1"/>
      <c r="R211" s="1"/>
      <c r="S211" s="1"/>
    </row>
    <row r="212" spans="2:19" s="283" customFormat="1" ht="12.75" customHeight="1">
      <c r="B212" s="284"/>
      <c r="C212" s="279" t="s">
        <v>148</v>
      </c>
      <c r="D212" s="240"/>
      <c r="E212" s="240"/>
      <c r="F212" s="240"/>
      <c r="G212" s="240"/>
      <c r="H212" s="240"/>
      <c r="I212" s="240"/>
      <c r="J212" s="240"/>
      <c r="K212" s="579" t="s">
        <v>269</v>
      </c>
      <c r="L212" s="579"/>
      <c r="M212" s="579"/>
      <c r="N212" s="240"/>
      <c r="O212" s="240"/>
      <c r="P212" s="240"/>
      <c r="Q212" s="240"/>
      <c r="R212" s="240"/>
      <c r="S212" s="240"/>
    </row>
    <row r="213" spans="4:19" ht="12.75" customHeight="1">
      <c r="D213" s="1"/>
      <c r="E213" s="1"/>
      <c r="F213" s="1"/>
      <c r="G213" s="1"/>
      <c r="H213" s="1"/>
      <c r="I213" s="1"/>
      <c r="J213" s="1"/>
      <c r="K213" s="1"/>
      <c r="L213" s="1"/>
      <c r="M213" s="1"/>
      <c r="N213" s="1"/>
      <c r="O213" s="1"/>
      <c r="P213" s="1"/>
      <c r="Q213" s="1"/>
      <c r="R213" s="1"/>
      <c r="S213" s="1"/>
    </row>
    <row r="214" spans="2:19" ht="12.75">
      <c r="B214" s="62">
        <v>5.19</v>
      </c>
      <c r="C214" s="581" t="s">
        <v>194</v>
      </c>
      <c r="D214" s="581"/>
      <c r="E214" s="581"/>
      <c r="F214" s="581"/>
      <c r="G214" s="581"/>
      <c r="H214" s="581"/>
      <c r="I214" s="581"/>
      <c r="J214" s="581"/>
      <c r="K214" s="581"/>
      <c r="L214" s="581"/>
      <c r="M214" s="581"/>
      <c r="N214" s="11"/>
      <c r="O214" s="11"/>
      <c r="P214" s="11"/>
      <c r="Q214" s="11"/>
      <c r="R214" s="11"/>
      <c r="S214" s="1"/>
    </row>
    <row r="215" spans="3:19" ht="12.75" customHeight="1">
      <c r="C215" s="581"/>
      <c r="D215" s="581"/>
      <c r="E215" s="581"/>
      <c r="F215" s="581"/>
      <c r="G215" s="581"/>
      <c r="H215" s="581"/>
      <c r="I215" s="581"/>
      <c r="J215" s="581"/>
      <c r="K215" s="581"/>
      <c r="L215" s="581"/>
      <c r="M215" s="581"/>
      <c r="N215" s="1"/>
      <c r="O215" s="1"/>
      <c r="P215" s="1"/>
      <c r="Q215" s="1"/>
      <c r="R215" s="1"/>
      <c r="S215" s="1"/>
    </row>
    <row r="216" spans="4:19" ht="12.75" customHeight="1">
      <c r="D216" s="1"/>
      <c r="E216" s="1"/>
      <c r="F216" s="1"/>
      <c r="G216" s="1"/>
      <c r="H216" s="1"/>
      <c r="I216" s="1"/>
      <c r="J216" s="1"/>
      <c r="K216" s="1"/>
      <c r="L216" s="1"/>
      <c r="M216" s="1"/>
      <c r="N216" s="1"/>
      <c r="O216" s="1"/>
      <c r="P216" s="1"/>
      <c r="Q216" s="1"/>
      <c r="R216" s="1"/>
      <c r="S216" s="1"/>
    </row>
    <row r="217" spans="4:19" ht="12.75" customHeight="1" thickBot="1">
      <c r="D217" s="1"/>
      <c r="E217" s="1"/>
      <c r="F217" s="1"/>
      <c r="G217" s="1"/>
      <c r="H217" s="1"/>
      <c r="I217" s="1"/>
      <c r="J217" s="1"/>
      <c r="K217" s="1"/>
      <c r="L217" s="1"/>
      <c r="M217" s="1"/>
      <c r="N217" s="1"/>
      <c r="O217" s="1"/>
      <c r="P217" s="1"/>
      <c r="Q217" s="1"/>
      <c r="R217" s="1"/>
      <c r="S217" s="1"/>
    </row>
    <row r="218" spans="4:22" ht="39.75" customHeight="1" thickBot="1">
      <c r="D218" s="312" t="s">
        <v>90</v>
      </c>
      <c r="E218" s="589" t="s">
        <v>147</v>
      </c>
      <c r="F218" s="589"/>
      <c r="G218" s="588" t="s">
        <v>266</v>
      </c>
      <c r="H218" s="588"/>
      <c r="I218" s="589" t="s">
        <v>193</v>
      </c>
      <c r="J218" s="589"/>
      <c r="K218" s="589" t="s">
        <v>146</v>
      </c>
      <c r="L218" s="589"/>
      <c r="M218" s="1"/>
      <c r="N218" s="1"/>
      <c r="O218" s="1"/>
      <c r="P218" s="1"/>
      <c r="Q218" s="1"/>
      <c r="R218" s="1"/>
      <c r="S218" s="1"/>
      <c r="T218" s="1"/>
      <c r="U218" s="1"/>
      <c r="V218" s="1"/>
    </row>
    <row r="219" spans="4:22" ht="8.25" customHeight="1">
      <c r="D219" s="80"/>
      <c r="E219" s="80"/>
      <c r="F219" s="80"/>
      <c r="G219" s="80"/>
      <c r="H219" s="80"/>
      <c r="I219" s="80"/>
      <c r="J219" s="80"/>
      <c r="K219" s="80"/>
      <c r="L219" s="80"/>
      <c r="M219" s="1"/>
      <c r="N219" s="1"/>
      <c r="O219" s="1"/>
      <c r="P219" s="1"/>
      <c r="Q219" s="1"/>
      <c r="R219" s="1"/>
      <c r="S219" s="1"/>
      <c r="T219" s="1"/>
      <c r="U219" s="1"/>
      <c r="V219" s="1"/>
    </row>
    <row r="220" spans="4:22" ht="12.75" customHeight="1">
      <c r="D220" s="313">
        <v>2008</v>
      </c>
      <c r="E220" s="577">
        <v>480087000</v>
      </c>
      <c r="F220" s="577"/>
      <c r="G220" s="576">
        <v>140921.1</v>
      </c>
      <c r="H220" s="576"/>
      <c r="I220" s="576">
        <v>371315.4</v>
      </c>
      <c r="J220" s="576"/>
      <c r="K220" s="576">
        <v>207520</v>
      </c>
      <c r="L220" s="576"/>
      <c r="M220" s="1"/>
      <c r="N220" s="1"/>
      <c r="O220" s="1"/>
      <c r="P220" s="1"/>
      <c r="Q220" s="1"/>
      <c r="R220" s="1"/>
      <c r="S220" s="1"/>
      <c r="T220" s="1"/>
      <c r="U220" s="1"/>
      <c r="V220" s="1"/>
    </row>
    <row r="221" spans="4:22" ht="12.75" customHeight="1">
      <c r="D221" s="202">
        <v>2009</v>
      </c>
      <c r="E221" s="586">
        <v>504647000</v>
      </c>
      <c r="F221" s="586"/>
      <c r="G221" s="578">
        <v>143248.48</v>
      </c>
      <c r="H221" s="578"/>
      <c r="I221" s="578">
        <v>377447.86</v>
      </c>
      <c r="J221" s="578"/>
      <c r="K221" s="578">
        <v>244078</v>
      </c>
      <c r="L221" s="578"/>
      <c r="M221" s="1"/>
      <c r="N221" s="1"/>
      <c r="O221" s="1"/>
      <c r="P221" s="1"/>
      <c r="Q221" s="1"/>
      <c r="R221" s="1"/>
      <c r="S221" s="1"/>
      <c r="T221" s="1"/>
      <c r="U221" s="1"/>
      <c r="V221" s="1"/>
    </row>
    <row r="222" spans="4:22" ht="12.75" customHeight="1">
      <c r="D222" s="313">
        <v>2010</v>
      </c>
      <c r="E222" s="577">
        <v>543747000</v>
      </c>
      <c r="F222" s="577"/>
      <c r="G222" s="576">
        <v>148980.12</v>
      </c>
      <c r="H222" s="576"/>
      <c r="I222" s="576">
        <v>392550.25</v>
      </c>
      <c r="J222" s="576"/>
      <c r="K222" s="576">
        <v>234360</v>
      </c>
      <c r="L222" s="576"/>
      <c r="M222" s="1"/>
      <c r="N222" s="1"/>
      <c r="O222" s="1"/>
      <c r="P222" s="1"/>
      <c r="Q222" s="1"/>
      <c r="R222" s="1"/>
      <c r="S222" s="1"/>
      <c r="T222" s="1"/>
      <c r="U222" s="1"/>
      <c r="V222" s="1"/>
    </row>
    <row r="223" spans="4:22" ht="12.75" customHeight="1" thickBot="1">
      <c r="D223" s="314">
        <v>2011</v>
      </c>
      <c r="E223" s="587">
        <v>615727000</v>
      </c>
      <c r="F223" s="587"/>
      <c r="G223" s="585">
        <v>157790.84</v>
      </c>
      <c r="H223" s="585"/>
      <c r="I223" s="585">
        <v>415765.78</v>
      </c>
      <c r="J223" s="585"/>
      <c r="K223" s="585">
        <v>286381</v>
      </c>
      <c r="L223" s="585"/>
      <c r="M223" s="1"/>
      <c r="N223" s="1"/>
      <c r="O223" s="1"/>
      <c r="P223" s="1"/>
      <c r="Q223" s="1"/>
      <c r="R223" s="1"/>
      <c r="S223" s="1"/>
      <c r="T223" s="1"/>
      <c r="U223" s="1"/>
      <c r="V223" s="1"/>
    </row>
    <row r="224" spans="4:19" ht="12.75" customHeight="1">
      <c r="D224" s="181" t="s">
        <v>265</v>
      </c>
      <c r="E224" s="1"/>
      <c r="F224" s="1"/>
      <c r="G224" s="1"/>
      <c r="H224" s="1"/>
      <c r="I224" s="1"/>
      <c r="J224" s="1"/>
      <c r="K224" s="1"/>
      <c r="L224" s="1"/>
      <c r="M224" s="1"/>
      <c r="N224" s="1"/>
      <c r="O224" s="1"/>
      <c r="P224" s="1"/>
      <c r="Q224" s="1"/>
      <c r="R224" s="1"/>
      <c r="S224" s="1"/>
    </row>
    <row r="225" spans="4:19" ht="12.75" customHeight="1">
      <c r="D225" s="1"/>
      <c r="E225" s="1"/>
      <c r="F225" s="1"/>
      <c r="G225" s="1"/>
      <c r="H225" s="1"/>
      <c r="I225" s="1"/>
      <c r="J225" s="1"/>
      <c r="K225" s="1"/>
      <c r="L225" s="1"/>
      <c r="M225" s="1"/>
      <c r="N225" s="1"/>
      <c r="O225" s="1"/>
      <c r="P225" s="1"/>
      <c r="Q225" s="1"/>
      <c r="R225" s="1"/>
      <c r="S225" s="1"/>
    </row>
    <row r="226" spans="2:19" s="283" customFormat="1" ht="12.75" customHeight="1">
      <c r="B226" s="284"/>
      <c r="C226" s="279" t="s">
        <v>148</v>
      </c>
      <c r="D226" s="240"/>
      <c r="E226" s="240"/>
      <c r="F226" s="240"/>
      <c r="G226" s="240"/>
      <c r="H226" s="240"/>
      <c r="I226" s="240"/>
      <c r="J226" s="240"/>
      <c r="K226" s="579" t="s">
        <v>268</v>
      </c>
      <c r="L226" s="579"/>
      <c r="M226" s="579"/>
      <c r="N226" s="240"/>
      <c r="O226" s="240"/>
      <c r="P226" s="240"/>
      <c r="Q226" s="240"/>
      <c r="R226" s="240"/>
      <c r="S226" s="240"/>
    </row>
    <row r="227" spans="3:19" ht="12.75" customHeight="1">
      <c r="C227" s="170"/>
      <c r="D227" s="1"/>
      <c r="E227" s="1"/>
      <c r="F227" s="1"/>
      <c r="G227" s="1"/>
      <c r="H227" s="1"/>
      <c r="I227" s="1"/>
      <c r="J227" s="1"/>
      <c r="K227" s="1"/>
      <c r="L227" s="1"/>
      <c r="M227" s="1"/>
      <c r="N227" s="1"/>
      <c r="O227" s="1"/>
      <c r="P227" s="1"/>
      <c r="Q227" s="1"/>
      <c r="R227" s="1"/>
      <c r="S227" s="1"/>
    </row>
    <row r="228" spans="13:14" ht="12.75">
      <c r="M228" s="67"/>
      <c r="N228" s="67"/>
    </row>
    <row r="229" spans="2:16" ht="15.75">
      <c r="B229" s="572" t="s">
        <v>267</v>
      </c>
      <c r="C229" s="572"/>
      <c r="D229" s="572"/>
      <c r="E229" s="572"/>
      <c r="F229" s="572"/>
      <c r="G229" s="572"/>
      <c r="H229" s="571" t="s">
        <v>150</v>
      </c>
      <c r="I229" s="571"/>
      <c r="J229" s="571"/>
      <c r="K229" s="571"/>
      <c r="L229" s="571"/>
      <c r="M229" s="571"/>
      <c r="N229" s="77"/>
      <c r="O229" s="77"/>
      <c r="P229" s="77"/>
    </row>
  </sheetData>
  <sheetProtection password="E892" sheet="1" formatCells="0" formatColumns="0" formatRows="0" insertColumns="0" insertRows="0" insertHyperlinks="0" deleteColumns="0" deleteRows="0" sort="0" autoFilter="0" pivotTables="0"/>
  <mergeCells count="87">
    <mergeCell ref="H229:M229"/>
    <mergeCell ref="B229:G229"/>
    <mergeCell ref="F202:G202"/>
    <mergeCell ref="F203:G203"/>
    <mergeCell ref="F204:G204"/>
    <mergeCell ref="F205:G205"/>
    <mergeCell ref="F207:G207"/>
    <mergeCell ref="F206:G206"/>
    <mergeCell ref="K223:L223"/>
    <mergeCell ref="E218:F218"/>
    <mergeCell ref="C132:M132"/>
    <mergeCell ref="C136:M136"/>
    <mergeCell ref="C128:K128"/>
    <mergeCell ref="K196:M196"/>
    <mergeCell ref="E119:F119"/>
    <mergeCell ref="H119:I119"/>
    <mergeCell ref="K119:L119"/>
    <mergeCell ref="E158:E159"/>
    <mergeCell ref="C171:M172"/>
    <mergeCell ref="K154:M154"/>
    <mergeCell ref="C110:M111"/>
    <mergeCell ref="C98:M98"/>
    <mergeCell ref="B6:M6"/>
    <mergeCell ref="C17:M18"/>
    <mergeCell ref="C22:M24"/>
    <mergeCell ref="C28:M28"/>
    <mergeCell ref="C46:M46"/>
    <mergeCell ref="H82:I82"/>
    <mergeCell ref="C99:M99"/>
    <mergeCell ref="C32:M32"/>
    <mergeCell ref="L4:M4"/>
    <mergeCell ref="C42:M42"/>
    <mergeCell ref="C105:M106"/>
    <mergeCell ref="C100:M100"/>
    <mergeCell ref="K103:M103"/>
    <mergeCell ref="K226:M226"/>
    <mergeCell ref="K218:L218"/>
    <mergeCell ref="K220:L220"/>
    <mergeCell ref="K221:L221"/>
    <mergeCell ref="K222:L222"/>
    <mergeCell ref="G218:H218"/>
    <mergeCell ref="I218:J218"/>
    <mergeCell ref="F180:G180"/>
    <mergeCell ref="I180:J180"/>
    <mergeCell ref="F201:G201"/>
    <mergeCell ref="C198:M199"/>
    <mergeCell ref="C214:M215"/>
    <mergeCell ref="C191:M192"/>
    <mergeCell ref="C193:M194"/>
    <mergeCell ref="D180:D181"/>
    <mergeCell ref="G222:H222"/>
    <mergeCell ref="G223:H223"/>
    <mergeCell ref="E220:F220"/>
    <mergeCell ref="G220:H220"/>
    <mergeCell ref="E221:F221"/>
    <mergeCell ref="G221:H221"/>
    <mergeCell ref="E223:F223"/>
    <mergeCell ref="C36:M38"/>
    <mergeCell ref="K26:M26"/>
    <mergeCell ref="K15:M15"/>
    <mergeCell ref="K20:M20"/>
    <mergeCell ref="K30:M30"/>
    <mergeCell ref="I223:J223"/>
    <mergeCell ref="K113:M113"/>
    <mergeCell ref="K130:M130"/>
    <mergeCell ref="K48:M48"/>
    <mergeCell ref="K108:M108"/>
    <mergeCell ref="K134:M134"/>
    <mergeCell ref="K212:M212"/>
    <mergeCell ref="C173:M174"/>
    <mergeCell ref="D138:F138"/>
    <mergeCell ref="H138:I138"/>
    <mergeCell ref="K34:M34"/>
    <mergeCell ref="K40:M40"/>
    <mergeCell ref="K44:M44"/>
    <mergeCell ref="C43:K43"/>
    <mergeCell ref="K75:M75"/>
    <mergeCell ref="C156:M156"/>
    <mergeCell ref="K45:L45"/>
    <mergeCell ref="K138:L138"/>
    <mergeCell ref="C115:M116"/>
    <mergeCell ref="I222:J222"/>
    <mergeCell ref="E222:F222"/>
    <mergeCell ref="I221:J221"/>
    <mergeCell ref="I220:J220"/>
    <mergeCell ref="K176:M176"/>
    <mergeCell ref="F208:G208"/>
  </mergeCells>
  <hyperlinks>
    <hyperlink ref="L4" location="Índice!B6" display="Volver"/>
    <hyperlink ref="K113:M113" location="Rta_5.12!A1" display="Ir a respuesta 5.12"/>
    <hyperlink ref="K130:M130" location="Rta_5.13!A1" display="Ir a respuesta 5.13"/>
    <hyperlink ref="K134:M134" location="Rta_5.14!A1" display="Ir a respuesta 5.14"/>
    <hyperlink ref="K154:M154" location="Rta_5.15!A1" display="Ir a respuesta 5.15"/>
    <hyperlink ref="K176:M176" location="Rta5.16!A1" display="Ir a respuesta 5.16"/>
    <hyperlink ref="K196:M196" location="Rta5.17!A1" display="Ir a respuesta 5.17"/>
    <hyperlink ref="K212:M212" location="Rta_5.18!A1" display="Ir a respuesta 5.18"/>
    <hyperlink ref="K226:M226" location="Rta_5.19!A1" display="Ir a respuesta 5.19"/>
    <hyperlink ref="K15:M15" location="Rta_5.1!A1" display="Ir a respuesta 5,1"/>
    <hyperlink ref="K20:M20" location="Rta_5.2!A1" display="Ir a respuesta 5.2"/>
    <hyperlink ref="K26:M26" location="Rta_5.3!A1" display="Ir a respuesta 5.3"/>
    <hyperlink ref="K30:M30" location="Rta_5.4!A1" display="Ir a respuesta 5.4"/>
    <hyperlink ref="K44:M44" location="Rta_5.7!A1" display="Ir a respuesta 5.7"/>
    <hyperlink ref="K48:M48" location="Rta_5.8!A1" display="Ir a respuesta 5.8"/>
    <hyperlink ref="K75:M75" location="Rta_5.9!A1" display="Ir a respuesta 5.9"/>
    <hyperlink ref="K103:M103" location="Rta_5.10!A1" display="Ir a respuesta 5.10"/>
    <hyperlink ref="K108:M108" location="Rta_5.11!A1" display="Ir a respuesta 5.11"/>
    <hyperlink ref="K34:M34" location="Rta_5.5!A1" display="Ir a respuesta 5.5"/>
    <hyperlink ref="K40:M40" location="Rta_5.6!A1" display="Ir a respuesta 5.6"/>
    <hyperlink ref="C15" location="Índice!B6" display="Volver"/>
    <hyperlink ref="C20" location="Índice!B6" display="Volver"/>
    <hyperlink ref="C26" location="Índice!B6" display="Volver"/>
    <hyperlink ref="C30" location="Índice!B6" display="Volver"/>
    <hyperlink ref="C34" location="Índice!B6" display="Volver"/>
    <hyperlink ref="C40" location="Índice!B6" display="Volver"/>
    <hyperlink ref="C44" location="Índice!B6" display="Volver"/>
    <hyperlink ref="C48" location="Índice!B6" display="Volver"/>
    <hyperlink ref="C103" location="Índice!B6" display="Volver"/>
    <hyperlink ref="C108" location="Índice!B6" display="Volver"/>
    <hyperlink ref="C113" location="Índice!B6" display="Volver"/>
    <hyperlink ref="C130" location="Índice!B6" display="Volver"/>
    <hyperlink ref="C134" location="Índice!B6" display="Volver"/>
    <hyperlink ref="C154" location="Índice!B6" display="Volver"/>
    <hyperlink ref="C176" location="Índice!B6" display="Volver"/>
    <hyperlink ref="C196" location="Índice!B6" display="Volver"/>
    <hyperlink ref="C212" location="Índice!B6" display="Volver"/>
    <hyperlink ref="C226" location="Índice!B6" display="Volver"/>
    <hyperlink ref="C75" location="Índice!B6" display="Volver"/>
  </hyperlinks>
  <printOptions horizontalCentered="1" verticalCentered="1"/>
  <pageMargins left="0.75" right="0.75" top="1" bottom="1" header="0.5" footer="0.5"/>
  <pageSetup fitToHeight="0" fitToWidth="1" horizontalDpi="600" verticalDpi="600" orientation="landscape" scale="75" r:id="rId1"/>
  <headerFooter alignWithMargins="0">
    <oddFooter>&amp;R&amp;A</oddFooter>
  </headerFooter>
  <rowBreaks count="6" manualBreakCount="6">
    <brk id="76" max="14" man="1"/>
    <brk id="109" max="14" man="1"/>
    <brk id="135" max="14" man="1"/>
    <brk id="156" max="14" man="1"/>
    <brk id="177" max="14" man="1"/>
    <brk id="212" max="14" man="1"/>
  </rowBreaks>
  <ignoredErrors>
    <ignoredError sqref="G67" numberStoredAsText="1"/>
  </ignoredErrors>
</worksheet>
</file>

<file path=xl/worksheets/sheet20.xml><?xml version="1.0" encoding="utf-8"?>
<worksheet xmlns="http://schemas.openxmlformats.org/spreadsheetml/2006/main" xmlns:r="http://schemas.openxmlformats.org/officeDocument/2006/relationships">
  <dimension ref="B2:U28"/>
  <sheetViews>
    <sheetView showGridLines="0" zoomScaleSheetLayoutView="80" zoomScalePageLayoutView="0" workbookViewId="0" topLeftCell="A1">
      <selection activeCell="A1" sqref="A1"/>
    </sheetView>
  </sheetViews>
  <sheetFormatPr defaultColWidth="9.140625" defaultRowHeight="12.75"/>
  <cols>
    <col min="1" max="1" width="8.8515625" style="1" customWidth="1"/>
    <col min="2" max="2" width="11.28125" style="1" customWidth="1"/>
    <col min="3" max="3" width="7.28125" style="1" customWidth="1"/>
    <col min="4" max="4" width="14.57421875" style="1" customWidth="1"/>
    <col min="5" max="5" width="8.8515625" style="1" customWidth="1"/>
    <col min="6" max="7" width="10.8515625" style="1" customWidth="1"/>
    <col min="8" max="8" width="11.00390625" style="1" customWidth="1"/>
    <col min="9" max="9" width="12.140625" style="1" customWidth="1"/>
    <col min="10" max="10" width="19.8515625" style="1" customWidth="1"/>
    <col min="11" max="11" width="15.7109375" style="1" customWidth="1"/>
    <col min="12" max="12" width="8.7109375" style="1" customWidth="1"/>
    <col min="13" max="13" width="14.57421875" style="1" customWidth="1"/>
    <col min="14" max="14" width="8.7109375" style="1" customWidth="1"/>
    <col min="15" max="15" width="5.7109375" style="1" customWidth="1"/>
    <col min="16" max="16" width="8.7109375" style="1" customWidth="1"/>
    <col min="17" max="17" width="10.8515625" style="1" customWidth="1"/>
    <col min="18" max="18" width="11.7109375" style="1" customWidth="1"/>
    <col min="19" max="19" width="19.7109375" style="1" customWidth="1"/>
    <col min="20" max="16384" width="9.140625" style="1" customWidth="1"/>
  </cols>
  <sheetData>
    <row r="1" s="365" customFormat="1" ht="12.75"/>
    <row r="2" spans="3:11" s="365" customFormat="1" ht="12.75">
      <c r="C2" s="315"/>
      <c r="D2" s="315"/>
      <c r="E2" s="618" t="s">
        <v>149</v>
      </c>
      <c r="F2" s="618"/>
      <c r="G2" s="618"/>
      <c r="H2" s="618"/>
      <c r="I2" s="618"/>
      <c r="J2" s="618"/>
      <c r="K2" s="618"/>
    </row>
    <row r="3" spans="3:11" s="365" customFormat="1" ht="12.75">
      <c r="C3" s="315"/>
      <c r="D3" s="315"/>
      <c r="E3" s="315"/>
      <c r="F3" s="315"/>
      <c r="G3" s="366"/>
      <c r="H3" s="366"/>
      <c r="I3" s="366"/>
      <c r="J3" s="366"/>
      <c r="K3" s="366"/>
    </row>
    <row r="4" spans="2:11" s="365" customFormat="1" ht="12.75">
      <c r="B4" s="610" t="s">
        <v>205</v>
      </c>
      <c r="C4" s="610"/>
      <c r="D4" s="610"/>
      <c r="E4" s="315"/>
      <c r="F4" s="315"/>
      <c r="G4" s="366"/>
      <c r="H4" s="366"/>
      <c r="I4" s="366"/>
      <c r="J4" s="593" t="s">
        <v>148</v>
      </c>
      <c r="K4" s="593"/>
    </row>
    <row r="5" spans="3:11" s="365" customFormat="1" ht="12.75">
      <c r="C5" s="315"/>
      <c r="D5" s="315"/>
      <c r="E5" s="315"/>
      <c r="F5" s="315"/>
      <c r="G5" s="315"/>
      <c r="H5" s="315"/>
      <c r="I5" s="315"/>
      <c r="J5" s="315"/>
      <c r="K5" s="315"/>
    </row>
    <row r="6" spans="2:11" s="365" customFormat="1" ht="18.75">
      <c r="B6" s="619" t="s">
        <v>410</v>
      </c>
      <c r="C6" s="619"/>
      <c r="D6" s="619"/>
      <c r="E6" s="619"/>
      <c r="F6" s="619"/>
      <c r="G6" s="619"/>
      <c r="H6" s="380"/>
      <c r="I6" s="380"/>
      <c r="J6" s="380"/>
      <c r="K6" s="380"/>
    </row>
    <row r="7" spans="3:11" s="365" customFormat="1" ht="12.75">
      <c r="C7" s="315"/>
      <c r="D7" s="315"/>
      <c r="E7" s="315"/>
      <c r="F7" s="315"/>
      <c r="G7" s="315"/>
      <c r="H7" s="315"/>
      <c r="I7" s="315"/>
      <c r="J7" s="315"/>
      <c r="K7" s="315"/>
    </row>
    <row r="8" spans="2:13" s="365" customFormat="1" ht="12.75" customHeight="1">
      <c r="B8" s="401">
        <v>5.18</v>
      </c>
      <c r="C8" s="582" t="s">
        <v>262</v>
      </c>
      <c r="D8" s="582"/>
      <c r="E8" s="582"/>
      <c r="F8" s="582"/>
      <c r="G8" s="582"/>
      <c r="H8" s="582"/>
      <c r="I8" s="582"/>
      <c r="J8" s="582"/>
      <c r="K8" s="582"/>
      <c r="L8" s="234"/>
      <c r="M8" s="234"/>
    </row>
    <row r="9" spans="3:13" s="365" customFormat="1" ht="12.75">
      <c r="C9" s="582"/>
      <c r="D9" s="582"/>
      <c r="E9" s="582"/>
      <c r="F9" s="582"/>
      <c r="G9" s="582"/>
      <c r="H9" s="582"/>
      <c r="I9" s="582"/>
      <c r="J9" s="582"/>
      <c r="K9" s="582"/>
      <c r="L9" s="234"/>
      <c r="M9" s="234"/>
    </row>
    <row r="10" spans="3:13" s="365" customFormat="1" ht="12.75" customHeight="1">
      <c r="C10" s="582"/>
      <c r="D10" s="582"/>
      <c r="E10" s="582"/>
      <c r="F10" s="582"/>
      <c r="G10" s="582"/>
      <c r="H10" s="582"/>
      <c r="I10" s="582"/>
      <c r="J10" s="582"/>
      <c r="K10" s="582"/>
      <c r="L10" s="399"/>
      <c r="M10" s="399"/>
    </row>
    <row r="11" spans="3:13" s="365" customFormat="1" ht="12.75" customHeight="1">
      <c r="C11" s="356"/>
      <c r="D11" s="356"/>
      <c r="E11" s="356"/>
      <c r="F11" s="356"/>
      <c r="G11" s="356"/>
      <c r="H11" s="356"/>
      <c r="I11" s="356"/>
      <c r="J11" s="356"/>
      <c r="K11" s="356"/>
      <c r="L11" s="399"/>
      <c r="M11" s="399"/>
    </row>
    <row r="12" spans="2:11" s="365" customFormat="1" ht="18.75">
      <c r="B12" s="434"/>
      <c r="C12" s="434"/>
      <c r="D12" s="434"/>
      <c r="E12" s="434"/>
      <c r="F12" s="434"/>
      <c r="G12" s="434"/>
      <c r="H12" s="619" t="s">
        <v>411</v>
      </c>
      <c r="I12" s="619"/>
      <c r="J12" s="619"/>
      <c r="K12" s="619"/>
    </row>
    <row r="13" spans="4:10" ht="12.75">
      <c r="D13" s="5"/>
      <c r="E13" s="5"/>
      <c r="F13" s="5"/>
      <c r="G13" s="5"/>
      <c r="H13" s="5"/>
      <c r="I13" s="5"/>
      <c r="J13" s="5"/>
    </row>
    <row r="14" spans="3:20" ht="13.5" thickBot="1">
      <c r="C14" s="5"/>
      <c r="D14" s="47"/>
      <c r="E14" s="47"/>
      <c r="F14" s="47"/>
      <c r="G14" s="47"/>
      <c r="H14" s="47"/>
      <c r="I14" s="47"/>
      <c r="J14" s="47"/>
      <c r="K14" s="5"/>
      <c r="M14" s="5"/>
      <c r="N14" s="5"/>
      <c r="O14" s="5"/>
      <c r="P14" s="5"/>
      <c r="Q14" s="5"/>
      <c r="R14" s="5"/>
      <c r="S14" s="5"/>
      <c r="T14" s="5"/>
    </row>
    <row r="15" spans="2:21" ht="12.75" customHeight="1">
      <c r="B15" s="5"/>
      <c r="C15" s="5"/>
      <c r="D15" s="592" t="s">
        <v>137</v>
      </c>
      <c r="E15" s="476"/>
      <c r="F15" s="679"/>
      <c r="G15" s="679"/>
      <c r="H15" s="592" t="s">
        <v>22</v>
      </c>
      <c r="I15" s="592" t="s">
        <v>355</v>
      </c>
      <c r="J15" s="592" t="s">
        <v>408</v>
      </c>
      <c r="K15" s="5"/>
      <c r="L15" s="50"/>
      <c r="N15" s="678"/>
      <c r="O15" s="678"/>
      <c r="P15" s="678"/>
      <c r="Q15" s="678"/>
      <c r="R15" s="50"/>
      <c r="S15" s="50"/>
      <c r="T15" s="50"/>
      <c r="U15" s="5"/>
    </row>
    <row r="16" spans="2:21" ht="36.75" customHeight="1" thickBot="1">
      <c r="B16" s="5"/>
      <c r="C16" s="5"/>
      <c r="D16" s="591"/>
      <c r="E16" s="359" t="s">
        <v>263</v>
      </c>
      <c r="F16" s="359" t="s">
        <v>264</v>
      </c>
      <c r="G16" s="359" t="s">
        <v>21</v>
      </c>
      <c r="H16" s="591"/>
      <c r="I16" s="591"/>
      <c r="J16" s="591"/>
      <c r="L16" s="50"/>
      <c r="N16" s="678"/>
      <c r="O16" s="678"/>
      <c r="P16" s="678"/>
      <c r="Q16" s="678"/>
      <c r="R16" s="50"/>
      <c r="S16" s="50"/>
      <c r="T16" s="50"/>
      <c r="U16" s="5"/>
    </row>
    <row r="17" spans="2:21" ht="12.75">
      <c r="B17" s="5"/>
      <c r="C17" s="5"/>
      <c r="D17" s="308" t="s">
        <v>138</v>
      </c>
      <c r="E17" s="485">
        <v>33</v>
      </c>
      <c r="F17" s="486">
        <v>13.81</v>
      </c>
      <c r="G17" s="487">
        <f>E17/F17</f>
        <v>2.389572773352643</v>
      </c>
      <c r="H17" s="488">
        <f>G17/G$22</f>
        <v>0.4847003597064185</v>
      </c>
      <c r="I17" s="489">
        <f>(H17-1)</f>
        <v>-0.5152996402935814</v>
      </c>
      <c r="J17" s="490">
        <f>F17*H17</f>
        <v>6.69371196754564</v>
      </c>
      <c r="K17" s="12"/>
      <c r="L17" s="3"/>
      <c r="N17" s="42"/>
      <c r="O17" s="40"/>
      <c r="P17" s="40"/>
      <c r="Q17" s="40"/>
      <c r="R17" s="40"/>
      <c r="S17" s="40"/>
      <c r="T17" s="40"/>
      <c r="U17" s="5"/>
    </row>
    <row r="18" spans="2:21" ht="12.75">
      <c r="B18" s="5"/>
      <c r="C18" s="5"/>
      <c r="D18" s="5" t="s">
        <v>139</v>
      </c>
      <c r="E18" s="40">
        <v>13.5</v>
      </c>
      <c r="F18" s="221">
        <v>4.02</v>
      </c>
      <c r="G18" s="482">
        <f>E18/F18</f>
        <v>3.3582089552238807</v>
      </c>
      <c r="H18" s="483">
        <f aca="true" t="shared" si="0" ref="H18:H24">G18/G$22</f>
        <v>0.6811782870636676</v>
      </c>
      <c r="I18" s="484">
        <f aca="true" t="shared" si="1" ref="I18:I24">(H18-1)</f>
        <v>-0.31882171293633244</v>
      </c>
      <c r="J18" s="458">
        <f aca="true" t="shared" si="2" ref="J18:J24">F18*H18</f>
        <v>2.738336713995943</v>
      </c>
      <c r="K18" s="12"/>
      <c r="L18" s="3"/>
      <c r="N18" s="42"/>
      <c r="O18" s="15"/>
      <c r="P18" s="40"/>
      <c r="Q18" s="46"/>
      <c r="R18" s="15"/>
      <c r="S18" s="40"/>
      <c r="T18" s="46"/>
      <c r="U18" s="5"/>
    </row>
    <row r="19" spans="2:21" ht="12.75">
      <c r="B19" s="5"/>
      <c r="C19" s="5"/>
      <c r="D19" s="305" t="s">
        <v>140</v>
      </c>
      <c r="E19" s="477">
        <v>2100</v>
      </c>
      <c r="F19" s="478">
        <v>715.22</v>
      </c>
      <c r="G19" s="479">
        <f aca="true" t="shared" si="3" ref="G19:G24">E19/F19</f>
        <v>2.9361595033695926</v>
      </c>
      <c r="H19" s="480">
        <f t="shared" si="0"/>
        <v>0.5955698789796334</v>
      </c>
      <c r="I19" s="481">
        <f t="shared" si="1"/>
        <v>-0.4044301210203666</v>
      </c>
      <c r="J19" s="447">
        <f t="shared" si="2"/>
        <v>425.9634888438134</v>
      </c>
      <c r="K19" s="12"/>
      <c r="L19" s="3"/>
      <c r="N19" s="42"/>
      <c r="O19" s="15"/>
      <c r="P19" s="40"/>
      <c r="Q19" s="46"/>
      <c r="R19" s="15"/>
      <c r="S19" s="40"/>
      <c r="T19" s="46"/>
      <c r="U19" s="5"/>
    </row>
    <row r="20" spans="2:21" ht="12.75">
      <c r="B20" s="5"/>
      <c r="C20" s="5"/>
      <c r="D20" s="5" t="s">
        <v>141</v>
      </c>
      <c r="E20" s="40">
        <v>17.6</v>
      </c>
      <c r="F20" s="221">
        <v>6.56</v>
      </c>
      <c r="G20" s="482">
        <f t="shared" si="3"/>
        <v>2.682926829268293</v>
      </c>
      <c r="H20" s="483">
        <f t="shared" si="0"/>
        <v>0.5442042250037106</v>
      </c>
      <c r="I20" s="484">
        <f t="shared" si="1"/>
        <v>-0.4557957749962894</v>
      </c>
      <c r="J20" s="458">
        <f t="shared" si="2"/>
        <v>3.569979716024341</v>
      </c>
      <c r="K20" s="12"/>
      <c r="L20" s="3"/>
      <c r="N20" s="42"/>
      <c r="O20" s="15"/>
      <c r="P20" s="40"/>
      <c r="Q20" s="46"/>
      <c r="R20" s="15"/>
      <c r="S20" s="40"/>
      <c r="T20" s="46"/>
      <c r="U20" s="5"/>
    </row>
    <row r="21" spans="2:21" ht="12.75">
      <c r="B21" s="5"/>
      <c r="C21" s="5"/>
      <c r="D21" s="305" t="s">
        <v>90</v>
      </c>
      <c r="E21" s="477">
        <v>7900</v>
      </c>
      <c r="F21" s="478">
        <v>3253.9</v>
      </c>
      <c r="G21" s="479">
        <f>E21/F21</f>
        <v>2.427855803804665</v>
      </c>
      <c r="H21" s="480">
        <f>G21/G$22</f>
        <v>0.492465680284922</v>
      </c>
      <c r="I21" s="481">
        <f>(H21-1)</f>
        <v>-0.507534319715078</v>
      </c>
      <c r="J21" s="447">
        <f t="shared" si="2"/>
        <v>1602.4340770791077</v>
      </c>
      <c r="K21" s="12"/>
      <c r="L21" s="3"/>
      <c r="N21" s="42"/>
      <c r="O21" s="15"/>
      <c r="P21" s="40"/>
      <c r="Q21" s="46"/>
      <c r="R21" s="15"/>
      <c r="S21" s="40"/>
      <c r="T21" s="46"/>
      <c r="U21" s="5"/>
    </row>
    <row r="22" spans="2:21" ht="12.75">
      <c r="B22" s="5"/>
      <c r="C22" s="5"/>
      <c r="D22" s="5" t="s">
        <v>91</v>
      </c>
      <c r="E22" s="40">
        <v>4.93</v>
      </c>
      <c r="F22" s="221">
        <f>1</f>
        <v>1</v>
      </c>
      <c r="G22" s="482">
        <f t="shared" si="3"/>
        <v>4.93</v>
      </c>
      <c r="H22" s="483">
        <f>G22/G$22</f>
        <v>1</v>
      </c>
      <c r="I22" s="484">
        <f t="shared" si="1"/>
        <v>0</v>
      </c>
      <c r="J22" s="458">
        <f t="shared" si="2"/>
        <v>1</v>
      </c>
      <c r="K22" s="12"/>
      <c r="L22" s="3"/>
      <c r="N22" s="42"/>
      <c r="O22" s="15"/>
      <c r="P22" s="40"/>
      <c r="Q22" s="46"/>
      <c r="R22" s="15"/>
      <c r="S22" s="40"/>
      <c r="T22" s="46"/>
      <c r="U22" s="5"/>
    </row>
    <row r="23" spans="2:21" ht="12.75">
      <c r="B23" s="5"/>
      <c r="C23" s="5"/>
      <c r="D23" s="305" t="s">
        <v>142</v>
      </c>
      <c r="E23" s="477">
        <v>49</v>
      </c>
      <c r="F23" s="478">
        <v>17.44</v>
      </c>
      <c r="G23" s="479">
        <f t="shared" si="3"/>
        <v>2.8096330275229358</v>
      </c>
      <c r="H23" s="480">
        <f>G23/G$22</f>
        <v>0.569905279416417</v>
      </c>
      <c r="I23" s="481">
        <f t="shared" si="1"/>
        <v>-0.430094720583583</v>
      </c>
      <c r="J23" s="447">
        <f t="shared" si="2"/>
        <v>9.939148073022313</v>
      </c>
      <c r="K23" s="12"/>
      <c r="L23" s="3"/>
      <c r="M23" s="12"/>
      <c r="N23" s="42"/>
      <c r="O23" s="15"/>
      <c r="P23" s="40"/>
      <c r="Q23" s="46"/>
      <c r="R23" s="15"/>
      <c r="S23" s="40"/>
      <c r="T23" s="46"/>
      <c r="U23" s="5"/>
    </row>
    <row r="24" spans="2:21" ht="13.5" thickBot="1">
      <c r="B24" s="5"/>
      <c r="C24" s="5"/>
      <c r="D24" s="47" t="s">
        <v>374</v>
      </c>
      <c r="E24" s="491">
        <v>3.72</v>
      </c>
      <c r="F24" s="492">
        <v>0.93</v>
      </c>
      <c r="G24" s="493">
        <f t="shared" si="3"/>
        <v>4</v>
      </c>
      <c r="H24" s="494">
        <f t="shared" si="0"/>
        <v>0.8113590263691685</v>
      </c>
      <c r="I24" s="495">
        <f t="shared" si="1"/>
        <v>-0.18864097363083154</v>
      </c>
      <c r="J24" s="496">
        <f t="shared" si="2"/>
        <v>0.7545638945233267</v>
      </c>
      <c r="K24" s="12"/>
      <c r="L24" s="3"/>
      <c r="M24" s="12"/>
      <c r="N24" s="42"/>
      <c r="O24" s="15"/>
      <c r="P24" s="40"/>
      <c r="Q24" s="46"/>
      <c r="R24" s="15"/>
      <c r="S24" s="40"/>
      <c r="T24" s="46"/>
      <c r="U24" s="5"/>
    </row>
    <row r="25" spans="2:20" ht="6" customHeight="1">
      <c r="B25" s="5"/>
      <c r="C25" s="5"/>
      <c r="M25" s="5"/>
      <c r="N25" s="5"/>
      <c r="O25" s="5"/>
      <c r="P25" s="5"/>
      <c r="Q25" s="5"/>
      <c r="R25" s="5"/>
      <c r="S25" s="5"/>
      <c r="T25" s="5"/>
    </row>
    <row r="26" spans="4:5" ht="12.75" customHeight="1">
      <c r="D26" s="163" t="s">
        <v>343</v>
      </c>
      <c r="E26" s="163"/>
    </row>
    <row r="28" spans="2:11" ht="15.75">
      <c r="B28" s="628" t="s">
        <v>267</v>
      </c>
      <c r="C28" s="628"/>
      <c r="D28" s="628"/>
      <c r="E28" s="628"/>
      <c r="F28" s="628"/>
      <c r="G28" s="628"/>
      <c r="H28" s="571" t="s">
        <v>150</v>
      </c>
      <c r="I28" s="571"/>
      <c r="J28" s="571"/>
      <c r="K28" s="571"/>
    </row>
  </sheetData>
  <sheetProtection password="E892" sheet="1" formatCells="0" formatColumns="0" formatRows="0" insertColumns="0" insertRows="0" insertHyperlinks="0" deleteColumns="0" deleteRows="0" sort="0" autoFilter="0" pivotTables="0"/>
  <mergeCells count="17">
    <mergeCell ref="H12:K12"/>
    <mergeCell ref="B28:G28"/>
    <mergeCell ref="H28:K28"/>
    <mergeCell ref="C8:K10"/>
    <mergeCell ref="B4:D4"/>
    <mergeCell ref="J4:K4"/>
    <mergeCell ref="D15:D16"/>
    <mergeCell ref="Q15:Q16"/>
    <mergeCell ref="I15:I16"/>
    <mergeCell ref="N15:N16"/>
    <mergeCell ref="O15:O16"/>
    <mergeCell ref="P15:P16"/>
    <mergeCell ref="E2:K2"/>
    <mergeCell ref="J15:J16"/>
    <mergeCell ref="F15:G15"/>
    <mergeCell ref="H15:H16"/>
    <mergeCell ref="B6:G6"/>
  </mergeCells>
  <hyperlinks>
    <hyperlink ref="J4" location="Índice!E7" display="Volver al Índice"/>
    <hyperlink ref="J4:K4" location="Índice!B6" display="Volver al índice"/>
    <hyperlink ref="B4" location="Ejercicios!B6" display="Volver a ejercicios"/>
  </hyperlinks>
  <printOptions horizontalCentered="1" verticalCentered="1"/>
  <pageMargins left="0.75" right="0.75" top="1" bottom="1" header="0.5" footer="0.5"/>
  <pageSetup horizontalDpi="600" verticalDpi="600" orientation="portrait" scale="59" r:id="rId1"/>
  <headerFooter alignWithMargins="0">
    <oddFooter>&amp;R&amp;A</oddFooter>
  </headerFooter>
  <colBreaks count="1" manualBreakCount="1">
    <brk id="12" max="65535" man="1"/>
  </colBreaks>
</worksheet>
</file>

<file path=xl/worksheets/sheet21.xml><?xml version="1.0" encoding="utf-8"?>
<worksheet xmlns="http://schemas.openxmlformats.org/spreadsheetml/2006/main" xmlns:r="http://schemas.openxmlformats.org/officeDocument/2006/relationships">
  <sheetPr>
    <pageSetUpPr fitToPage="1"/>
  </sheetPr>
  <dimension ref="B2:M22"/>
  <sheetViews>
    <sheetView showGridLines="0" zoomScaleSheetLayoutView="90" zoomScalePageLayoutView="0" workbookViewId="0" topLeftCell="A1">
      <selection activeCell="A1" sqref="A1"/>
    </sheetView>
  </sheetViews>
  <sheetFormatPr defaultColWidth="9.140625" defaultRowHeight="12.75"/>
  <cols>
    <col min="1" max="1" width="8.8515625" style="1" customWidth="1"/>
    <col min="2" max="2" width="6.140625" style="1" customWidth="1"/>
    <col min="3" max="3" width="11.8515625" style="1" customWidth="1"/>
    <col min="4" max="4" width="28.140625" style="1" bestFit="1" customWidth="1"/>
    <col min="5" max="5" width="24.140625" style="1" bestFit="1" customWidth="1"/>
    <col min="6" max="6" width="20.421875" style="1" customWidth="1"/>
    <col min="7" max="7" width="19.140625" style="1" customWidth="1"/>
    <col min="8" max="8" width="17.8515625" style="1" bestFit="1" customWidth="1"/>
    <col min="9" max="9" width="18.28125" style="1" customWidth="1"/>
    <col min="10" max="10" width="15.7109375" style="1" customWidth="1"/>
    <col min="11" max="11" width="8.421875" style="1" customWidth="1"/>
    <col min="12" max="12" width="8.7109375" style="1" customWidth="1"/>
    <col min="13" max="29" width="17.57421875" style="1" bestFit="1" customWidth="1"/>
    <col min="30" max="35" width="18.57421875" style="1" bestFit="1" customWidth="1"/>
    <col min="36" max="16384" width="9.140625" style="1" customWidth="1"/>
  </cols>
  <sheetData>
    <row r="1" s="365" customFormat="1" ht="12.75"/>
    <row r="2" spans="3:11" s="365" customFormat="1" ht="12.75">
      <c r="C2" s="315"/>
      <c r="D2" s="315"/>
      <c r="E2" s="618" t="s">
        <v>149</v>
      </c>
      <c r="F2" s="618"/>
      <c r="G2" s="618"/>
      <c r="H2" s="618"/>
      <c r="I2" s="618"/>
      <c r="J2" s="618"/>
      <c r="K2" s="618"/>
    </row>
    <row r="3" spans="3:11" s="365" customFormat="1" ht="12.75">
      <c r="C3" s="315"/>
      <c r="D3" s="315"/>
      <c r="E3" s="315"/>
      <c r="F3" s="315"/>
      <c r="G3" s="366"/>
      <c r="H3" s="366"/>
      <c r="I3" s="366"/>
      <c r="J3" s="366"/>
      <c r="K3" s="366"/>
    </row>
    <row r="4" spans="2:11" s="365" customFormat="1" ht="12.75">
      <c r="B4" s="610" t="s">
        <v>205</v>
      </c>
      <c r="C4" s="610"/>
      <c r="D4" s="610"/>
      <c r="E4" s="315"/>
      <c r="F4" s="315"/>
      <c r="G4" s="366"/>
      <c r="H4" s="366"/>
      <c r="I4" s="366"/>
      <c r="J4" s="593" t="s">
        <v>148</v>
      </c>
      <c r="K4" s="593"/>
    </row>
    <row r="5" spans="3:11" s="365" customFormat="1" ht="12.75">
      <c r="C5" s="315"/>
      <c r="D5" s="315"/>
      <c r="E5" s="315"/>
      <c r="F5" s="315"/>
      <c r="G5" s="315"/>
      <c r="H5" s="315"/>
      <c r="I5" s="315"/>
      <c r="J5" s="315"/>
      <c r="K5" s="315"/>
    </row>
    <row r="6" spans="2:11" s="365" customFormat="1" ht="18.75">
      <c r="B6" s="619" t="s">
        <v>410</v>
      </c>
      <c r="C6" s="619"/>
      <c r="D6" s="619"/>
      <c r="E6" s="619"/>
      <c r="F6" s="619"/>
      <c r="G6" s="634"/>
      <c r="H6" s="634"/>
      <c r="I6" s="634"/>
      <c r="J6" s="634"/>
      <c r="K6" s="634"/>
    </row>
    <row r="7" spans="3:11" s="365" customFormat="1" ht="12.75">
      <c r="C7" s="315"/>
      <c r="D7" s="315"/>
      <c r="E7" s="315"/>
      <c r="F7" s="315"/>
      <c r="G7" s="315"/>
      <c r="H7" s="315"/>
      <c r="I7" s="315"/>
      <c r="J7" s="315"/>
      <c r="K7" s="315"/>
    </row>
    <row r="8" spans="2:13" s="365" customFormat="1" ht="12.75" customHeight="1">
      <c r="B8" s="401">
        <v>5.19</v>
      </c>
      <c r="C8" s="596" t="s">
        <v>194</v>
      </c>
      <c r="D8" s="596"/>
      <c r="E8" s="596"/>
      <c r="F8" s="596"/>
      <c r="G8" s="596"/>
      <c r="H8" s="596"/>
      <c r="I8" s="596"/>
      <c r="J8" s="596"/>
      <c r="K8" s="596"/>
      <c r="L8" s="234"/>
      <c r="M8" s="234"/>
    </row>
    <row r="9" spans="2:13" s="365" customFormat="1" ht="12.75" customHeight="1">
      <c r="B9" s="401"/>
      <c r="C9" s="596"/>
      <c r="D9" s="596"/>
      <c r="E9" s="596"/>
      <c r="F9" s="596"/>
      <c r="G9" s="596"/>
      <c r="H9" s="596"/>
      <c r="I9" s="596"/>
      <c r="J9" s="596"/>
      <c r="K9" s="596"/>
      <c r="L9" s="234"/>
      <c r="M9" s="234"/>
    </row>
    <row r="10" spans="2:13" s="365" customFormat="1" ht="12.75" customHeight="1">
      <c r="B10" s="401"/>
      <c r="C10" s="596"/>
      <c r="D10" s="596"/>
      <c r="E10" s="596"/>
      <c r="F10" s="596"/>
      <c r="G10" s="596"/>
      <c r="H10" s="596"/>
      <c r="I10" s="596"/>
      <c r="J10" s="596"/>
      <c r="K10" s="596"/>
      <c r="L10" s="234"/>
      <c r="M10" s="234"/>
    </row>
    <row r="11" spans="2:11" s="365" customFormat="1" ht="18.75">
      <c r="B11" s="633"/>
      <c r="C11" s="633"/>
      <c r="D11" s="633"/>
      <c r="E11" s="633"/>
      <c r="F11" s="633"/>
      <c r="G11" s="619" t="s">
        <v>411</v>
      </c>
      <c r="H11" s="619"/>
      <c r="I11" s="619"/>
      <c r="J11" s="619"/>
      <c r="K11" s="619"/>
    </row>
    <row r="13" spans="3:10" ht="13.5" thickBot="1">
      <c r="C13" s="47"/>
      <c r="D13" s="47"/>
      <c r="E13" s="47"/>
      <c r="F13" s="47"/>
      <c r="G13" s="47"/>
      <c r="H13" s="47"/>
      <c r="I13" s="47"/>
      <c r="J13" s="47"/>
    </row>
    <row r="14" spans="3:10" s="52" customFormat="1" ht="39.75" thickBot="1">
      <c r="C14" s="358" t="s">
        <v>90</v>
      </c>
      <c r="D14" s="497" t="s">
        <v>17</v>
      </c>
      <c r="E14" s="497" t="s">
        <v>18</v>
      </c>
      <c r="F14" s="497" t="s">
        <v>19</v>
      </c>
      <c r="G14" s="497" t="s">
        <v>20</v>
      </c>
      <c r="H14" s="358" t="s">
        <v>143</v>
      </c>
      <c r="I14" s="358" t="s">
        <v>144</v>
      </c>
      <c r="J14" s="358" t="s">
        <v>145</v>
      </c>
    </row>
    <row r="15" spans="3:11" ht="12.75">
      <c r="C15" s="7">
        <v>2008</v>
      </c>
      <c r="D15" s="508">
        <v>480087000</v>
      </c>
      <c r="E15" s="509">
        <v>140921.1</v>
      </c>
      <c r="F15" s="510">
        <v>371315.4</v>
      </c>
      <c r="G15" s="508">
        <v>207520</v>
      </c>
      <c r="H15" s="3">
        <f>D15/G15</f>
        <v>2313.449306090979</v>
      </c>
      <c r="I15" s="21">
        <f>D15/F15</f>
        <v>1292.935870691062</v>
      </c>
      <c r="J15" s="511">
        <f>I15/H15-1</f>
        <v>-0.44112202187143323</v>
      </c>
      <c r="K15" s="39"/>
    </row>
    <row r="16" spans="3:11" ht="12.75">
      <c r="C16" s="313">
        <v>2009</v>
      </c>
      <c r="D16" s="498">
        <v>504647000</v>
      </c>
      <c r="E16" s="410">
        <v>143248.48</v>
      </c>
      <c r="F16" s="499">
        <v>377447.86</v>
      </c>
      <c r="G16" s="498">
        <v>244078</v>
      </c>
      <c r="H16" s="500">
        <f>D16/G16</f>
        <v>2067.564467096584</v>
      </c>
      <c r="I16" s="446">
        <f>D16/F16</f>
        <v>1336.9979101219437</v>
      </c>
      <c r="J16" s="501">
        <f>I16/H16-1</f>
        <v>-0.35334644631446577</v>
      </c>
      <c r="K16" s="39"/>
    </row>
    <row r="17" spans="3:11" ht="12.75">
      <c r="C17" s="7">
        <v>2010</v>
      </c>
      <c r="D17" s="508">
        <v>543747000</v>
      </c>
      <c r="E17" s="509">
        <v>148980.12</v>
      </c>
      <c r="F17" s="510">
        <v>392550.25</v>
      </c>
      <c r="G17" s="508">
        <v>234360</v>
      </c>
      <c r="H17" s="3">
        <f>D17/G17</f>
        <v>2320.135688684076</v>
      </c>
      <c r="I17" s="21">
        <f>D17/F17</f>
        <v>1385.1653387050449</v>
      </c>
      <c r="J17" s="511">
        <f>I17/H17-1</f>
        <v>-0.4029808922551953</v>
      </c>
      <c r="K17" s="39"/>
    </row>
    <row r="18" spans="3:11" ht="13.5" thickBot="1">
      <c r="C18" s="327">
        <v>2011</v>
      </c>
      <c r="D18" s="502">
        <v>615727000</v>
      </c>
      <c r="E18" s="503">
        <v>157790.84</v>
      </c>
      <c r="F18" s="504">
        <v>415765.78</v>
      </c>
      <c r="G18" s="502">
        <v>286381</v>
      </c>
      <c r="H18" s="505">
        <f>D18/G18</f>
        <v>2150.0274110363466</v>
      </c>
      <c r="I18" s="506">
        <f>D18/F18</f>
        <v>1480.9467965352992</v>
      </c>
      <c r="J18" s="507">
        <f>I18/H18-1</f>
        <v>-0.31119631827323546</v>
      </c>
      <c r="K18" s="39"/>
    </row>
    <row r="19" ht="12.75">
      <c r="C19" s="163" t="s">
        <v>416</v>
      </c>
    </row>
    <row r="22" spans="2:11" ht="15.75">
      <c r="B22" s="628" t="s">
        <v>267</v>
      </c>
      <c r="C22" s="628"/>
      <c r="D22" s="628"/>
      <c r="E22" s="628"/>
      <c r="F22" s="628"/>
      <c r="G22" s="571" t="s">
        <v>150</v>
      </c>
      <c r="H22" s="571"/>
      <c r="I22" s="571"/>
      <c r="J22" s="571"/>
      <c r="K22" s="571"/>
    </row>
  </sheetData>
  <sheetProtection password="E892" sheet="1" formatCells="0" formatColumns="0" formatRows="0" insertColumns="0" insertRows="0" insertHyperlinks="0" deleteColumns="0" deleteRows="0" sort="0" autoFilter="0" pivotTables="0"/>
  <mergeCells count="10">
    <mergeCell ref="B22:F22"/>
    <mergeCell ref="G22:K22"/>
    <mergeCell ref="C8:K10"/>
    <mergeCell ref="E2:K2"/>
    <mergeCell ref="B4:D4"/>
    <mergeCell ref="J4:K4"/>
    <mergeCell ref="G11:K11"/>
    <mergeCell ref="B6:F6"/>
    <mergeCell ref="B11:F11"/>
    <mergeCell ref="G6:K6"/>
  </mergeCells>
  <hyperlinks>
    <hyperlink ref="J4" location="Índice!E7" display="Volver al Índice"/>
    <hyperlink ref="J4:K4" location="Índice!B6"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landscape" scale="65" r:id="rId1"/>
  <headerFooter alignWithMargins="0">
    <oddFooter>&amp;R&amp;A</oddFooter>
  </headerFooter>
</worksheet>
</file>

<file path=xl/worksheets/sheet22.xml><?xml version="1.0" encoding="utf-8"?>
<worksheet xmlns="http://schemas.openxmlformats.org/spreadsheetml/2006/main" xmlns:r="http://schemas.openxmlformats.org/officeDocument/2006/relationships">
  <dimension ref="B2:K58"/>
  <sheetViews>
    <sheetView showGridLines="0" zoomScaleSheetLayoutView="100" zoomScalePageLayoutView="0" workbookViewId="0" topLeftCell="A1">
      <selection activeCell="A1" sqref="A1"/>
    </sheetView>
  </sheetViews>
  <sheetFormatPr defaultColWidth="9.140625" defaultRowHeight="12.75"/>
  <cols>
    <col min="1" max="1" width="9.140625" style="0" customWidth="1"/>
    <col min="2" max="2" width="4.28125" style="0" customWidth="1"/>
    <col min="3" max="6" width="10.7109375" style="174" customWidth="1"/>
    <col min="7" max="11" width="10.7109375" style="0" customWidth="1"/>
    <col min="12" max="12" width="8.7109375" style="0" customWidth="1"/>
  </cols>
  <sheetData>
    <row r="1" s="365" customFormat="1" ht="12.75"/>
    <row r="2" spans="2:11" s="365" customFormat="1" ht="12.75">
      <c r="B2" s="512"/>
      <c r="C2" s="512"/>
      <c r="D2" s="512"/>
      <c r="E2" s="512"/>
      <c r="F2" s="512"/>
      <c r="G2" s="512"/>
      <c r="H2" s="512"/>
      <c r="I2" s="512"/>
      <c r="J2" s="512"/>
      <c r="K2" s="512" t="s">
        <v>149</v>
      </c>
    </row>
    <row r="3" s="365" customFormat="1" ht="12.75">
      <c r="D3" s="512"/>
    </row>
    <row r="4" spans="2:11" s="513" customFormat="1" ht="12.75">
      <c r="B4" s="443" t="s">
        <v>205</v>
      </c>
      <c r="J4" s="442"/>
      <c r="K4" s="442" t="s">
        <v>148</v>
      </c>
    </row>
    <row r="5" s="513" customFormat="1" ht="12.75"/>
    <row r="6" spans="2:11" s="171" customFormat="1" ht="18.75">
      <c r="B6" s="686" t="s">
        <v>206</v>
      </c>
      <c r="C6" s="686"/>
      <c r="D6" s="686"/>
      <c r="E6" s="686"/>
      <c r="F6" s="686"/>
      <c r="G6" s="686"/>
      <c r="H6" s="686"/>
      <c r="I6" s="686"/>
      <c r="J6" s="686"/>
      <c r="K6" s="686"/>
    </row>
    <row r="7" spans="3:8" s="171" customFormat="1" ht="12.75">
      <c r="C7" s="172"/>
      <c r="D7" s="172"/>
      <c r="E7" s="172"/>
      <c r="F7" s="172"/>
      <c r="G7" s="173"/>
      <c r="H7" s="173"/>
    </row>
    <row r="8" spans="2:11" s="171" customFormat="1" ht="12" customHeight="1">
      <c r="B8" s="555" t="s">
        <v>207</v>
      </c>
      <c r="C8" s="43"/>
      <c r="D8" s="43"/>
      <c r="E8" s="43"/>
      <c r="F8" s="43"/>
      <c r="G8" s="72"/>
      <c r="H8" s="169"/>
      <c r="I8" s="169"/>
      <c r="J8" s="169"/>
      <c r="K8" s="169"/>
    </row>
    <row r="9" spans="2:11" s="171" customFormat="1" ht="12" customHeight="1">
      <c r="B9" s="175"/>
      <c r="C9" s="43"/>
      <c r="D9" s="43"/>
      <c r="E9" s="43"/>
      <c r="F9" s="43"/>
      <c r="G9" s="72"/>
      <c r="H9" s="169"/>
      <c r="I9" s="169"/>
      <c r="J9" s="169"/>
      <c r="K9" s="169"/>
    </row>
    <row r="10" spans="2:11" s="171" customFormat="1" ht="12" customHeight="1">
      <c r="B10" s="680" t="s">
        <v>344</v>
      </c>
      <c r="C10" s="681"/>
      <c r="D10" s="681"/>
      <c r="E10" s="681"/>
      <c r="F10" s="681"/>
      <c r="G10" s="681"/>
      <c r="H10" s="681"/>
      <c r="I10" s="681"/>
      <c r="J10" s="681"/>
      <c r="K10" s="681"/>
    </row>
    <row r="11" spans="2:11" s="171" customFormat="1" ht="12" customHeight="1">
      <c r="B11" s="681"/>
      <c r="C11" s="681"/>
      <c r="D11" s="681"/>
      <c r="E11" s="681"/>
      <c r="F11" s="681"/>
      <c r="G11" s="681"/>
      <c r="H11" s="681"/>
      <c r="I11" s="681"/>
      <c r="J11" s="681"/>
      <c r="K11" s="681"/>
    </row>
    <row r="12" spans="2:11" s="171" customFormat="1" ht="12" customHeight="1">
      <c r="B12" s="175"/>
      <c r="C12" s="43"/>
      <c r="D12" s="43"/>
      <c r="E12" s="43"/>
      <c r="F12" s="43"/>
      <c r="G12" s="72"/>
      <c r="H12" s="169"/>
      <c r="I12" s="169"/>
      <c r="J12" s="169"/>
      <c r="K12" s="169"/>
    </row>
    <row r="13" spans="2:11" s="171" customFormat="1" ht="12" customHeight="1">
      <c r="B13" s="680" t="s">
        <v>345</v>
      </c>
      <c r="C13" s="680"/>
      <c r="D13" s="680"/>
      <c r="E13" s="680"/>
      <c r="F13" s="680"/>
      <c r="G13" s="680"/>
      <c r="H13" s="680"/>
      <c r="I13" s="680"/>
      <c r="J13" s="680"/>
      <c r="K13" s="680"/>
    </row>
    <row r="14" spans="2:11" s="171" customFormat="1" ht="12" customHeight="1">
      <c r="B14" s="680"/>
      <c r="C14" s="680"/>
      <c r="D14" s="680"/>
      <c r="E14" s="680"/>
      <c r="F14" s="680"/>
      <c r="G14" s="680"/>
      <c r="H14" s="680"/>
      <c r="I14" s="680"/>
      <c r="J14" s="680"/>
      <c r="K14" s="680"/>
    </row>
    <row r="15" spans="2:11" s="171" customFormat="1" ht="12" customHeight="1">
      <c r="B15" s="175"/>
      <c r="C15" s="43"/>
      <c r="D15" s="43"/>
      <c r="E15" s="43"/>
      <c r="F15" s="43"/>
      <c r="G15" s="72"/>
      <c r="H15" s="169"/>
      <c r="I15" s="169"/>
      <c r="J15" s="169"/>
      <c r="K15" s="169"/>
    </row>
    <row r="16" spans="2:11" s="171" customFormat="1" ht="12" customHeight="1">
      <c r="B16" s="680" t="s">
        <v>346</v>
      </c>
      <c r="C16" s="680"/>
      <c r="D16" s="680"/>
      <c r="E16" s="680"/>
      <c r="F16" s="680"/>
      <c r="G16" s="680"/>
      <c r="H16" s="680"/>
      <c r="I16" s="680"/>
      <c r="J16" s="680"/>
      <c r="K16" s="680"/>
    </row>
    <row r="17" spans="2:11" s="171" customFormat="1" ht="12" customHeight="1">
      <c r="B17" s="680"/>
      <c r="C17" s="680"/>
      <c r="D17" s="680"/>
      <c r="E17" s="680"/>
      <c r="F17" s="680"/>
      <c r="G17" s="680"/>
      <c r="H17" s="680"/>
      <c r="I17" s="680"/>
      <c r="J17" s="680"/>
      <c r="K17" s="680"/>
    </row>
    <row r="18" s="171" customFormat="1" ht="12" customHeight="1"/>
    <row r="19" spans="2:11" s="171" customFormat="1" ht="12" customHeight="1">
      <c r="B19" s="687" t="s">
        <v>347</v>
      </c>
      <c r="C19" s="688"/>
      <c r="D19" s="688"/>
      <c r="E19" s="688"/>
      <c r="F19" s="688"/>
      <c r="G19" s="688"/>
      <c r="H19" s="688"/>
      <c r="I19" s="688"/>
      <c r="J19" s="688"/>
      <c r="K19" s="688"/>
    </row>
    <row r="20" spans="2:11" s="171" customFormat="1" ht="28.5" customHeight="1">
      <c r="B20" s="688"/>
      <c r="C20" s="688"/>
      <c r="D20" s="688"/>
      <c r="E20" s="688"/>
      <c r="F20" s="688"/>
      <c r="G20" s="688"/>
      <c r="H20" s="688"/>
      <c r="I20" s="688"/>
      <c r="J20" s="688"/>
      <c r="K20" s="688"/>
    </row>
    <row r="21" spans="2:11" s="171" customFormat="1" ht="12" customHeight="1">
      <c r="B21" s="35"/>
      <c r="C21" s="43"/>
      <c r="D21" s="43"/>
      <c r="E21" s="43"/>
      <c r="F21" s="43"/>
      <c r="G21" s="72"/>
      <c r="H21" s="169"/>
      <c r="I21" s="169"/>
      <c r="J21" s="169"/>
      <c r="K21" s="169"/>
    </row>
    <row r="22" spans="2:11" s="171" customFormat="1" ht="12" customHeight="1">
      <c r="B22" s="689" t="s">
        <v>348</v>
      </c>
      <c r="C22" s="689"/>
      <c r="D22" s="689"/>
      <c r="E22" s="689"/>
      <c r="F22" s="689"/>
      <c r="G22" s="689"/>
      <c r="H22" s="689"/>
      <c r="I22" s="689"/>
      <c r="J22" s="689"/>
      <c r="K22" s="689"/>
    </row>
    <row r="23" spans="2:11" s="171" customFormat="1" ht="12" customHeight="1">
      <c r="B23" s="35"/>
      <c r="C23" s="43"/>
      <c r="D23" s="43"/>
      <c r="E23" s="43"/>
      <c r="F23" s="43"/>
      <c r="G23" s="72"/>
      <c r="H23" s="169"/>
      <c r="I23" s="169"/>
      <c r="J23" s="169"/>
      <c r="K23" s="169"/>
    </row>
    <row r="24" spans="2:11" s="171" customFormat="1" ht="12" customHeight="1">
      <c r="B24" s="680" t="s">
        <v>349</v>
      </c>
      <c r="C24" s="680"/>
      <c r="D24" s="680"/>
      <c r="E24" s="680"/>
      <c r="F24" s="680"/>
      <c r="G24" s="680"/>
      <c r="H24" s="680"/>
      <c r="I24" s="680"/>
      <c r="J24" s="680"/>
      <c r="K24" s="680"/>
    </row>
    <row r="25" spans="2:11" s="171" customFormat="1" ht="12" customHeight="1">
      <c r="B25" s="680"/>
      <c r="C25" s="680"/>
      <c r="D25" s="680"/>
      <c r="E25" s="680"/>
      <c r="F25" s="680"/>
      <c r="G25" s="680"/>
      <c r="H25" s="680"/>
      <c r="I25" s="680"/>
      <c r="J25" s="680"/>
      <c r="K25" s="680"/>
    </row>
    <row r="26" spans="2:11" s="171" customFormat="1" ht="12" customHeight="1">
      <c r="B26" s="35"/>
      <c r="C26" s="43"/>
      <c r="D26" s="43"/>
      <c r="E26" s="43"/>
      <c r="F26" s="43"/>
      <c r="G26" s="72"/>
      <c r="H26" s="169"/>
      <c r="I26" s="169"/>
      <c r="J26" s="169"/>
      <c r="K26" s="169"/>
    </row>
    <row r="27" spans="2:11" s="171" customFormat="1" ht="12" customHeight="1">
      <c r="B27" s="682" t="s">
        <v>350</v>
      </c>
      <c r="C27" s="683"/>
      <c r="D27" s="683"/>
      <c r="E27" s="683"/>
      <c r="F27" s="683"/>
      <c r="G27" s="683"/>
      <c r="H27" s="683"/>
      <c r="I27" s="683"/>
      <c r="J27" s="683"/>
      <c r="K27" s="683"/>
    </row>
    <row r="28" spans="2:11" s="171" customFormat="1" ht="12" customHeight="1">
      <c r="B28" s="683"/>
      <c r="C28" s="683"/>
      <c r="D28" s="683"/>
      <c r="E28" s="683"/>
      <c r="F28" s="683"/>
      <c r="G28" s="683"/>
      <c r="H28" s="683"/>
      <c r="I28" s="683"/>
      <c r="J28" s="683"/>
      <c r="K28" s="683"/>
    </row>
    <row r="29" spans="2:11" s="171" customFormat="1" ht="12" customHeight="1">
      <c r="B29" s="683"/>
      <c r="C29" s="683"/>
      <c r="D29" s="683"/>
      <c r="E29" s="683"/>
      <c r="F29" s="683"/>
      <c r="G29" s="683"/>
      <c r="H29" s="683"/>
      <c r="I29" s="683"/>
      <c r="J29" s="683"/>
      <c r="K29" s="683"/>
    </row>
    <row r="30" spans="2:11" s="171" customFormat="1" ht="12" customHeight="1">
      <c r="B30" s="556" t="s">
        <v>351</v>
      </c>
      <c r="C30" s="43"/>
      <c r="D30" s="43"/>
      <c r="E30" s="43"/>
      <c r="F30" s="43"/>
      <c r="G30" s="72"/>
      <c r="H30" s="169"/>
      <c r="I30" s="169"/>
      <c r="J30" s="169"/>
      <c r="K30" s="169"/>
    </row>
    <row r="31" spans="2:11" s="171" customFormat="1" ht="12" customHeight="1">
      <c r="B31" s="35"/>
      <c r="C31" s="43"/>
      <c r="D31" s="43"/>
      <c r="E31" s="43"/>
      <c r="F31" s="43"/>
      <c r="G31" s="72"/>
      <c r="H31" s="169"/>
      <c r="I31" s="169"/>
      <c r="J31" s="169"/>
      <c r="K31" s="169"/>
    </row>
    <row r="32" spans="2:11" s="171" customFormat="1" ht="12" customHeight="1">
      <c r="B32" s="680" t="s">
        <v>352</v>
      </c>
      <c r="C32" s="680"/>
      <c r="D32" s="680"/>
      <c r="E32" s="680"/>
      <c r="F32" s="680"/>
      <c r="G32" s="680"/>
      <c r="H32" s="680"/>
      <c r="I32" s="680"/>
      <c r="J32" s="680"/>
      <c r="K32" s="680"/>
    </row>
    <row r="33" spans="2:11" s="171" customFormat="1" ht="12" customHeight="1">
      <c r="B33" s="680"/>
      <c r="C33" s="680"/>
      <c r="D33" s="680"/>
      <c r="E33" s="680"/>
      <c r="F33" s="680"/>
      <c r="G33" s="680"/>
      <c r="H33" s="680"/>
      <c r="I33" s="680"/>
      <c r="J33" s="680"/>
      <c r="K33" s="680"/>
    </row>
    <row r="34" spans="2:11" s="171" customFormat="1" ht="12" customHeight="1">
      <c r="B34" s="35"/>
      <c r="C34" s="43"/>
      <c r="D34" s="43"/>
      <c r="E34" s="43"/>
      <c r="F34" s="43"/>
      <c r="G34" s="72"/>
      <c r="H34" s="169"/>
      <c r="I34" s="169"/>
      <c r="J34" s="169"/>
      <c r="K34" s="169"/>
    </row>
    <row r="35" spans="2:11" s="171" customFormat="1" ht="12" customHeight="1">
      <c r="B35" s="680" t="s">
        <v>353</v>
      </c>
      <c r="C35" s="680"/>
      <c r="D35" s="680"/>
      <c r="E35" s="680"/>
      <c r="F35" s="680"/>
      <c r="G35" s="680"/>
      <c r="H35" s="680"/>
      <c r="I35" s="680"/>
      <c r="J35" s="680"/>
      <c r="K35" s="680"/>
    </row>
    <row r="36" spans="2:11" s="171" customFormat="1" ht="12" customHeight="1">
      <c r="B36" s="680"/>
      <c r="C36" s="680"/>
      <c r="D36" s="680"/>
      <c r="E36" s="680"/>
      <c r="F36" s="680"/>
      <c r="G36" s="680"/>
      <c r="H36" s="680"/>
      <c r="I36" s="680"/>
      <c r="J36" s="680"/>
      <c r="K36" s="680"/>
    </row>
    <row r="37" spans="2:11" s="171" customFormat="1" ht="28.5" customHeight="1">
      <c r="B37" s="681"/>
      <c r="C37" s="681"/>
      <c r="D37" s="681"/>
      <c r="E37" s="681"/>
      <c r="F37" s="681"/>
      <c r="G37" s="681"/>
      <c r="H37" s="681"/>
      <c r="I37" s="681"/>
      <c r="J37" s="681"/>
      <c r="K37" s="681"/>
    </row>
    <row r="38" spans="2:11" s="171" customFormat="1" ht="12.75" customHeight="1">
      <c r="B38" s="515"/>
      <c r="C38" s="515"/>
      <c r="D38" s="515"/>
      <c r="E38" s="515"/>
      <c r="F38" s="515"/>
      <c r="G38" s="515"/>
      <c r="H38" s="515"/>
      <c r="I38" s="515"/>
      <c r="J38" s="515"/>
      <c r="K38" s="515"/>
    </row>
    <row r="39" spans="2:11" s="171" customFormat="1" ht="12.75" customHeight="1">
      <c r="B39" s="684" t="s">
        <v>417</v>
      </c>
      <c r="C39" s="684"/>
      <c r="D39" s="684"/>
      <c r="E39" s="557"/>
      <c r="F39" s="515"/>
      <c r="G39" s="515"/>
      <c r="H39" s="515"/>
      <c r="I39" s="515"/>
      <c r="J39" s="515"/>
      <c r="K39" s="515"/>
    </row>
    <row r="40" spans="2:11" s="171" customFormat="1" ht="12.75" customHeight="1">
      <c r="B40" s="558"/>
      <c r="C40" s="558"/>
      <c r="D40" s="558"/>
      <c r="E40" s="558"/>
      <c r="F40" s="515"/>
      <c r="G40" s="515"/>
      <c r="H40" s="515"/>
      <c r="I40" s="515"/>
      <c r="J40" s="515"/>
      <c r="K40" s="515"/>
    </row>
    <row r="41" spans="2:11" s="171" customFormat="1" ht="12.75" customHeight="1">
      <c r="B41" s="685" t="s">
        <v>418</v>
      </c>
      <c r="C41" s="685"/>
      <c r="D41" s="685"/>
      <c r="E41" s="685"/>
      <c r="F41" s="515"/>
      <c r="G41" s="515"/>
      <c r="H41" s="515"/>
      <c r="I41" s="515"/>
      <c r="J41" s="515"/>
      <c r="K41" s="515"/>
    </row>
    <row r="42" spans="2:11" s="171" customFormat="1" ht="12.75" customHeight="1">
      <c r="B42" s="559" t="s">
        <v>419</v>
      </c>
      <c r="C42" s="560"/>
      <c r="D42" s="559"/>
      <c r="E42" s="559"/>
      <c r="F42" s="515"/>
      <c r="G42" s="515"/>
      <c r="H42" s="515"/>
      <c r="I42" s="515"/>
      <c r="J42" s="515"/>
      <c r="K42" s="515"/>
    </row>
    <row r="43" spans="2:11" s="171" customFormat="1" ht="12.75" customHeight="1">
      <c r="B43" s="559"/>
      <c r="C43" s="560"/>
      <c r="D43" s="559"/>
      <c r="E43" s="559"/>
      <c r="F43" s="515"/>
      <c r="G43" s="515"/>
      <c r="H43" s="515"/>
      <c r="I43" s="515"/>
      <c r="J43" s="515"/>
      <c r="K43" s="515"/>
    </row>
    <row r="44" spans="2:11" s="171" customFormat="1" ht="12.75" customHeight="1">
      <c r="B44" s="35"/>
      <c r="C44" s="43"/>
      <c r="D44" s="43"/>
      <c r="E44" s="43"/>
      <c r="F44" s="43"/>
      <c r="G44" s="72"/>
      <c r="H44" s="169"/>
      <c r="I44" s="169"/>
      <c r="J44" s="169"/>
      <c r="K44" s="169"/>
    </row>
    <row r="45" spans="2:11" s="171" customFormat="1" ht="15" customHeight="1">
      <c r="B45" s="572" t="s">
        <v>267</v>
      </c>
      <c r="C45" s="572"/>
      <c r="D45" s="572"/>
      <c r="E45" s="572"/>
      <c r="F45" s="572"/>
      <c r="G45" s="571" t="s">
        <v>150</v>
      </c>
      <c r="H45" s="571"/>
      <c r="I45" s="571"/>
      <c r="J45" s="571"/>
      <c r="K45" s="571"/>
    </row>
    <row r="46" spans="2:11" s="171" customFormat="1" ht="15" customHeight="1">
      <c r="B46" s="514"/>
      <c r="C46" s="514"/>
      <c r="D46" s="514"/>
      <c r="E46" s="514"/>
      <c r="F46" s="514"/>
      <c r="G46" s="440"/>
      <c r="H46" s="440"/>
      <c r="I46" s="440"/>
      <c r="J46" s="440"/>
      <c r="K46" s="440"/>
    </row>
    <row r="47" spans="2:11" s="171" customFormat="1" ht="12" customHeight="1">
      <c r="B47" s="175"/>
      <c r="C47" s="43"/>
      <c r="D47" s="43"/>
      <c r="E47" s="43"/>
      <c r="F47" s="43"/>
      <c r="G47" s="72"/>
      <c r="H47" s="169"/>
      <c r="I47" s="169"/>
      <c r="J47" s="169"/>
      <c r="K47" s="169"/>
    </row>
    <row r="48" spans="3:6" s="171" customFormat="1" ht="12.75">
      <c r="C48" s="172"/>
      <c r="D48" s="172"/>
      <c r="E48" s="172"/>
      <c r="F48" s="172"/>
    </row>
    <row r="49" spans="3:6" s="171" customFormat="1" ht="12.75">
      <c r="C49" s="172"/>
      <c r="D49" s="172"/>
      <c r="E49" s="172"/>
      <c r="F49" s="172"/>
    </row>
    <row r="50" spans="3:6" s="171" customFormat="1" ht="12.75">
      <c r="C50" s="172"/>
      <c r="D50" s="172"/>
      <c r="E50" s="172"/>
      <c r="F50" s="172"/>
    </row>
    <row r="51" spans="3:6" s="171" customFormat="1" ht="12.75">
      <c r="C51" s="172"/>
      <c r="D51" s="172"/>
      <c r="E51" s="172"/>
      <c r="F51" s="172"/>
    </row>
    <row r="52" spans="3:6" s="171" customFormat="1" ht="12.75">
      <c r="C52" s="172"/>
      <c r="D52" s="172"/>
      <c r="E52" s="172"/>
      <c r="F52" s="172"/>
    </row>
    <row r="53" spans="3:6" s="171" customFormat="1" ht="12.75">
      <c r="C53" s="172"/>
      <c r="D53" s="172"/>
      <c r="E53" s="172"/>
      <c r="F53" s="172"/>
    </row>
    <row r="54" spans="3:6" s="171" customFormat="1" ht="12.75">
      <c r="C54" s="172"/>
      <c r="D54" s="172"/>
      <c r="E54" s="172"/>
      <c r="F54" s="172"/>
    </row>
    <row r="55" spans="3:6" s="171" customFormat="1" ht="12.75">
      <c r="C55" s="172"/>
      <c r="D55" s="172"/>
      <c r="E55" s="172"/>
      <c r="F55" s="172"/>
    </row>
    <row r="56" spans="3:6" s="171" customFormat="1" ht="12.75">
      <c r="C56" s="172"/>
      <c r="D56" s="172"/>
      <c r="E56" s="172"/>
      <c r="F56" s="172"/>
    </row>
    <row r="57" spans="3:6" s="171" customFormat="1" ht="12.75">
      <c r="C57" s="172"/>
      <c r="D57" s="172"/>
      <c r="E57" s="172"/>
      <c r="F57" s="172"/>
    </row>
    <row r="58" spans="3:6" s="171" customFormat="1" ht="12.75">
      <c r="C58" s="172"/>
      <c r="D58" s="172"/>
      <c r="E58" s="172"/>
      <c r="F58" s="172"/>
    </row>
  </sheetData>
  <sheetProtection password="E892" sheet="1" formatCells="0" formatColumns="0" formatRows="0" insertColumns="0" insertRows="0" insertHyperlinks="0" deleteColumns="0" deleteRows="0" sort="0" autoFilter="0" pivotTables="0"/>
  <mergeCells count="14">
    <mergeCell ref="B6:K6"/>
    <mergeCell ref="B24:K25"/>
    <mergeCell ref="B10:K11"/>
    <mergeCell ref="B13:K14"/>
    <mergeCell ref="B19:K20"/>
    <mergeCell ref="B16:K17"/>
    <mergeCell ref="B22:K22"/>
    <mergeCell ref="B35:K37"/>
    <mergeCell ref="B32:K33"/>
    <mergeCell ref="B27:K29"/>
    <mergeCell ref="B45:F45"/>
    <mergeCell ref="G45:K45"/>
    <mergeCell ref="B39:D39"/>
    <mergeCell ref="B41:E41"/>
  </mergeCells>
  <hyperlinks>
    <hyperlink ref="K4" location="Índice!B6" display="Volver al índice"/>
    <hyperlink ref="B4" location="Ejercicios!B6" display="Volver a ejercicios"/>
  </hyperlinks>
  <printOptions horizontalCentered="1" verticalCentered="1"/>
  <pageMargins left="0.75" right="0.75" top="1" bottom="1" header="0.5" footer="0.5"/>
  <pageSetup horizontalDpi="600" verticalDpi="600" orientation="portrait" scale="74"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Q74"/>
  <sheetViews>
    <sheetView showGridLines="0" zoomScaleSheetLayoutView="80" zoomScalePageLayoutView="0" workbookViewId="0" topLeftCell="A16">
      <selection activeCell="I30" sqref="I30"/>
    </sheetView>
  </sheetViews>
  <sheetFormatPr defaultColWidth="9.140625" defaultRowHeight="12.75"/>
  <cols>
    <col min="1" max="1" width="8.8515625" style="1" customWidth="1"/>
    <col min="2" max="2" width="7.00390625" style="1" customWidth="1"/>
    <col min="3" max="3" width="15.8515625" style="1" customWidth="1"/>
    <col min="4" max="4" width="14.7109375" style="1" bestFit="1" customWidth="1"/>
    <col min="5" max="5" width="4.140625" style="1" customWidth="1"/>
    <col min="6" max="6" width="14.7109375" style="1" bestFit="1" customWidth="1"/>
    <col min="7" max="7" width="3.57421875" style="1" bestFit="1" customWidth="1"/>
    <col min="8" max="8" width="14.57421875" style="1" bestFit="1" customWidth="1"/>
    <col min="9" max="13" width="17.8515625" style="1" bestFit="1" customWidth="1"/>
    <col min="14" max="14" width="12.140625" style="1" customWidth="1"/>
    <col min="15" max="22" width="10.28125" style="1" bestFit="1" customWidth="1"/>
    <col min="23" max="16384" width="9.140625" style="1" customWidth="1"/>
  </cols>
  <sheetData>
    <row r="1" s="240" customFormat="1" ht="12.75"/>
    <row r="2" spans="2:14" s="240" customFormat="1" ht="12.75">
      <c r="B2" s="315"/>
      <c r="C2" s="315"/>
      <c r="F2" s="316"/>
      <c r="G2" s="316"/>
      <c r="H2" s="316"/>
      <c r="I2" s="316"/>
      <c r="J2" s="611" t="s">
        <v>149</v>
      </c>
      <c r="K2" s="611"/>
      <c r="L2" s="611"/>
      <c r="M2" s="611"/>
      <c r="N2" s="611"/>
    </row>
    <row r="3" spans="2:12" s="240" customFormat="1" ht="12.75">
      <c r="B3" s="315"/>
      <c r="C3" s="315"/>
      <c r="D3" s="315"/>
      <c r="E3" s="315"/>
      <c r="F3" s="315"/>
      <c r="G3" s="315"/>
      <c r="H3" s="282"/>
      <c r="I3" s="282"/>
      <c r="J3" s="282"/>
      <c r="K3" s="282"/>
      <c r="L3" s="282"/>
    </row>
    <row r="4" spans="2:14" s="240" customFormat="1" ht="12.75">
      <c r="B4" s="610" t="s">
        <v>205</v>
      </c>
      <c r="C4" s="610"/>
      <c r="D4" s="315"/>
      <c r="E4" s="315"/>
      <c r="F4" s="315"/>
      <c r="G4" s="315"/>
      <c r="H4" s="282"/>
      <c r="I4" s="282"/>
      <c r="J4" s="282"/>
      <c r="K4" s="282"/>
      <c r="M4" s="593" t="s">
        <v>148</v>
      </c>
      <c r="N4" s="593"/>
    </row>
    <row r="5" spans="2:14" s="240" customFormat="1" ht="12.75">
      <c r="B5" s="279"/>
      <c r="C5" s="279"/>
      <c r="D5" s="315"/>
      <c r="E5" s="315"/>
      <c r="F5" s="315"/>
      <c r="G5" s="315"/>
      <c r="H5" s="282"/>
      <c r="I5" s="282"/>
      <c r="J5" s="282"/>
      <c r="K5" s="282"/>
      <c r="M5" s="354"/>
      <c r="N5" s="354"/>
    </row>
    <row r="6" spans="2:12" s="240" customFormat="1" ht="12.75">
      <c r="B6" s="315"/>
      <c r="C6" s="315"/>
      <c r="D6" s="315"/>
      <c r="E6" s="315"/>
      <c r="F6" s="315"/>
      <c r="G6" s="315"/>
      <c r="H6" s="315"/>
      <c r="I6" s="315"/>
      <c r="J6" s="315"/>
      <c r="K6" s="315"/>
      <c r="L6" s="315"/>
    </row>
    <row r="7" spans="2:14" ht="18.75">
      <c r="B7" s="612" t="s">
        <v>410</v>
      </c>
      <c r="C7" s="612"/>
      <c r="D7" s="612"/>
      <c r="E7" s="612"/>
      <c r="F7" s="612"/>
      <c r="G7" s="612"/>
      <c r="H7" s="612"/>
      <c r="I7" s="612"/>
      <c r="J7" s="353"/>
      <c r="K7" s="353"/>
      <c r="L7" s="353"/>
      <c r="M7" s="353"/>
      <c r="N7" s="353"/>
    </row>
    <row r="8" spans="2:12" ht="12.75">
      <c r="B8" s="60"/>
      <c r="C8" s="60"/>
      <c r="D8" s="60"/>
      <c r="E8" s="60"/>
      <c r="F8" s="60"/>
      <c r="G8" s="60"/>
      <c r="H8" s="60"/>
      <c r="I8" s="60"/>
      <c r="J8" s="60"/>
      <c r="K8" s="60"/>
      <c r="L8" s="60"/>
    </row>
    <row r="9" spans="2:12" ht="12.75">
      <c r="B9" s="60"/>
      <c r="C9" s="60"/>
      <c r="D9" s="60"/>
      <c r="E9" s="60"/>
      <c r="F9" s="60"/>
      <c r="G9" s="60"/>
      <c r="H9" s="60"/>
      <c r="I9" s="60"/>
      <c r="J9" s="60"/>
      <c r="K9" s="60"/>
      <c r="L9" s="60"/>
    </row>
    <row r="10" spans="2:12" ht="12.75">
      <c r="B10" s="352">
        <v>5.1</v>
      </c>
      <c r="C10" s="86" t="s">
        <v>209</v>
      </c>
      <c r="D10" s="11"/>
      <c r="E10" s="11"/>
      <c r="F10" s="11"/>
      <c r="G10" s="11"/>
      <c r="H10" s="11"/>
      <c r="I10" s="11"/>
      <c r="J10" s="60"/>
      <c r="K10" s="60"/>
      <c r="L10" s="60"/>
    </row>
    <row r="11" spans="2:12" ht="12.75">
      <c r="B11" s="65"/>
      <c r="C11" s="4"/>
      <c r="J11" s="60"/>
      <c r="K11" s="60"/>
      <c r="L11" s="60"/>
    </row>
    <row r="12" spans="2:12" ht="12.75">
      <c r="B12" s="65"/>
      <c r="C12" s="86" t="s">
        <v>210</v>
      </c>
      <c r="D12" s="11"/>
      <c r="E12" s="11"/>
      <c r="F12" s="11"/>
      <c r="G12" s="11"/>
      <c r="H12" s="11"/>
      <c r="I12" s="11"/>
      <c r="J12" s="60"/>
      <c r="K12" s="60"/>
      <c r="L12" s="60"/>
    </row>
    <row r="13" spans="2:12" ht="12.75">
      <c r="B13" s="65"/>
      <c r="C13" s="86" t="s">
        <v>211</v>
      </c>
      <c r="D13" s="11"/>
      <c r="E13" s="11"/>
      <c r="F13" s="11"/>
      <c r="G13" s="11"/>
      <c r="H13" s="11"/>
      <c r="I13" s="11"/>
      <c r="J13" s="60"/>
      <c r="K13" s="60"/>
      <c r="L13" s="60"/>
    </row>
    <row r="14" spans="2:12" ht="12.75">
      <c r="B14" s="65"/>
      <c r="C14" s="86" t="s">
        <v>212</v>
      </c>
      <c r="D14" s="11"/>
      <c r="E14" s="11"/>
      <c r="F14" s="11"/>
      <c r="G14" s="11"/>
      <c r="H14" s="11"/>
      <c r="I14" s="11"/>
      <c r="J14" s="60"/>
      <c r="K14" s="60"/>
      <c r="L14" s="60"/>
    </row>
    <row r="15" spans="2:12" ht="12.75">
      <c r="B15" s="65"/>
      <c r="C15" s="86" t="s">
        <v>213</v>
      </c>
      <c r="D15" s="11"/>
      <c r="E15" s="11"/>
      <c r="F15" s="11"/>
      <c r="G15" s="11"/>
      <c r="H15" s="11"/>
      <c r="I15" s="11"/>
      <c r="J15" s="60"/>
      <c r="K15" s="60"/>
      <c r="L15" s="60"/>
    </row>
    <row r="16" spans="2:12" ht="12.75">
      <c r="B16" s="60"/>
      <c r="C16" s="60"/>
      <c r="D16" s="60"/>
      <c r="E16" s="60"/>
      <c r="F16" s="60"/>
      <c r="G16" s="60"/>
      <c r="H16" s="60"/>
      <c r="I16" s="60"/>
      <c r="J16" s="60"/>
      <c r="K16" s="60"/>
      <c r="L16" s="60"/>
    </row>
    <row r="17" spans="2:12" ht="12.75">
      <c r="B17" s="60"/>
      <c r="C17" s="60"/>
      <c r="D17" s="60"/>
      <c r="E17" s="60"/>
      <c r="F17" s="60"/>
      <c r="G17" s="60"/>
      <c r="H17" s="60"/>
      <c r="I17" s="60"/>
      <c r="J17" s="60"/>
      <c r="K17" s="60"/>
      <c r="L17" s="60"/>
    </row>
    <row r="18" spans="2:14" ht="18.75">
      <c r="B18" s="353"/>
      <c r="C18" s="353"/>
      <c r="D18" s="353"/>
      <c r="E18" s="353"/>
      <c r="F18" s="353"/>
      <c r="G18" s="353"/>
      <c r="H18" s="353"/>
      <c r="I18" s="353"/>
      <c r="J18" s="612" t="s">
        <v>411</v>
      </c>
      <c r="K18" s="612"/>
      <c r="L18" s="612"/>
      <c r="M18" s="612"/>
      <c r="N18" s="612"/>
    </row>
    <row r="20" spans="2:3" ht="12.75">
      <c r="B20" s="4"/>
      <c r="C20" s="4" t="s">
        <v>195</v>
      </c>
    </row>
    <row r="21" spans="3:12" ht="13.5" thickBot="1">
      <c r="C21" s="47"/>
      <c r="D21" s="47"/>
      <c r="E21" s="47"/>
      <c r="F21" s="47"/>
      <c r="G21" s="47"/>
      <c r="H21" s="47"/>
      <c r="I21" s="47"/>
      <c r="J21" s="47"/>
      <c r="K21" s="47"/>
      <c r="L21" s="47"/>
    </row>
    <row r="22" spans="3:13" ht="12.75">
      <c r="C22" s="615" t="s">
        <v>28</v>
      </c>
      <c r="D22" s="597" t="s">
        <v>29</v>
      </c>
      <c r="E22" s="597"/>
      <c r="F22" s="597"/>
      <c r="G22" s="597"/>
      <c r="H22" s="597"/>
      <c r="I22" s="249"/>
      <c r="J22" s="613" t="s">
        <v>32</v>
      </c>
      <c r="K22" s="613"/>
      <c r="L22" s="613"/>
      <c r="M22" s="6"/>
    </row>
    <row r="23" spans="3:13" ht="13.5" thickBot="1">
      <c r="C23" s="615"/>
      <c r="D23" s="607" t="s">
        <v>30</v>
      </c>
      <c r="E23" s="607"/>
      <c r="F23" s="607"/>
      <c r="G23" s="607"/>
      <c r="H23" s="607"/>
      <c r="I23" s="249"/>
      <c r="J23" s="614"/>
      <c r="K23" s="614"/>
      <c r="L23" s="614"/>
      <c r="M23" s="6"/>
    </row>
    <row r="24" spans="3:13" ht="4.5" customHeight="1">
      <c r="C24" s="615"/>
      <c r="D24" s="249"/>
      <c r="E24" s="249"/>
      <c r="F24" s="249"/>
      <c r="G24" s="249"/>
      <c r="H24" s="249"/>
      <c r="I24" s="249"/>
      <c r="J24" s="249"/>
      <c r="K24" s="249"/>
      <c r="L24" s="249"/>
      <c r="M24" s="6"/>
    </row>
    <row r="25" spans="3:13" ht="12.75">
      <c r="C25" s="615"/>
      <c r="D25" s="347">
        <v>2012</v>
      </c>
      <c r="E25" s="347"/>
      <c r="F25" s="347">
        <f>+D25+1</f>
        <v>2013</v>
      </c>
      <c r="G25" s="347"/>
      <c r="H25" s="347">
        <f>+F25+1</f>
        <v>2014</v>
      </c>
      <c r="I25" s="249"/>
      <c r="J25" s="251">
        <f>+D25</f>
        <v>2012</v>
      </c>
      <c r="K25" s="251">
        <f>+F25</f>
        <v>2013</v>
      </c>
      <c r="L25" s="251">
        <f>+H25</f>
        <v>2014</v>
      </c>
      <c r="M25" s="6"/>
    </row>
    <row r="26" spans="3:13" ht="6.75" customHeight="1">
      <c r="C26" s="263"/>
      <c r="D26" s="264"/>
      <c r="E26" s="264"/>
      <c r="F26" s="264"/>
      <c r="G26" s="264"/>
      <c r="H26" s="264"/>
      <c r="I26" s="264"/>
      <c r="J26" s="264"/>
      <c r="K26" s="264"/>
      <c r="L26" s="264"/>
      <c r="M26" s="6"/>
    </row>
    <row r="27" spans="3:13" ht="7.5" customHeight="1">
      <c r="C27" s="24"/>
      <c r="D27" s="87"/>
      <c r="E27" s="87"/>
      <c r="F27" s="87"/>
      <c r="G27" s="87"/>
      <c r="H27" s="87"/>
      <c r="I27" s="87"/>
      <c r="J27" s="87"/>
      <c r="K27" s="87"/>
      <c r="L27" s="87"/>
      <c r="M27" s="2"/>
    </row>
    <row r="28" spans="3:13" ht="12.75">
      <c r="C28" s="7" t="s">
        <v>33</v>
      </c>
      <c r="D28" s="341">
        <v>1538</v>
      </c>
      <c r="E28" s="22"/>
      <c r="F28" s="340">
        <v>1435</v>
      </c>
      <c r="G28" s="22"/>
      <c r="H28" s="340">
        <v>1254</v>
      </c>
      <c r="I28" s="22"/>
      <c r="J28" s="339">
        <v>1077669</v>
      </c>
      <c r="K28" s="338">
        <v>828098.6666666666</v>
      </c>
      <c r="L28" s="338">
        <v>840877.083333333</v>
      </c>
      <c r="M28" s="2"/>
    </row>
    <row r="29" spans="3:13" ht="12.75">
      <c r="C29" s="313" t="s">
        <v>34</v>
      </c>
      <c r="D29" s="346">
        <v>8.8</v>
      </c>
      <c r="E29" s="345"/>
      <c r="F29" s="344">
        <v>13.1</v>
      </c>
      <c r="G29" s="345"/>
      <c r="H29" s="344">
        <v>13.4</v>
      </c>
      <c r="I29" s="345"/>
      <c r="J29" s="343">
        <v>428035.77499999997</v>
      </c>
      <c r="K29" s="343">
        <v>384268.0916666666</v>
      </c>
      <c r="L29" s="342">
        <v>291211.68333333335</v>
      </c>
      <c r="M29" s="2"/>
    </row>
    <row r="30" spans="3:13" ht="12.75">
      <c r="C30" s="7" t="s">
        <v>35</v>
      </c>
      <c r="D30" s="341">
        <v>1869.97</v>
      </c>
      <c r="E30" s="22"/>
      <c r="F30" s="340">
        <v>1683.858</v>
      </c>
      <c r="G30" s="22"/>
      <c r="H30" s="340">
        <v>1766.102</v>
      </c>
      <c r="I30" s="22"/>
      <c r="J30" s="339">
        <v>705090.6666666666</v>
      </c>
      <c r="K30" s="339">
        <v>672995.4166666666</v>
      </c>
      <c r="L30" s="339">
        <v>632831.4166666666</v>
      </c>
      <c r="M30" s="2"/>
    </row>
    <row r="31" spans="3:13" ht="12.75">
      <c r="C31" s="313" t="s">
        <v>36</v>
      </c>
      <c r="D31" s="346">
        <v>34.915</v>
      </c>
      <c r="E31" s="345"/>
      <c r="F31" s="344">
        <v>29.839</v>
      </c>
      <c r="G31" s="345"/>
      <c r="H31" s="344">
        <v>18.255</v>
      </c>
      <c r="I31" s="345"/>
      <c r="J31" s="343">
        <v>592649</v>
      </c>
      <c r="K31" s="343">
        <v>580672.1666666666</v>
      </c>
      <c r="L31" s="343">
        <v>597159.8181818182</v>
      </c>
      <c r="M31" s="2"/>
    </row>
    <row r="32" spans="3:13" ht="12.75">
      <c r="C32" s="6" t="s">
        <v>37</v>
      </c>
      <c r="D32" s="335">
        <v>21.896</v>
      </c>
      <c r="E32" s="318"/>
      <c r="F32" s="334">
        <v>17.25</v>
      </c>
      <c r="G32" s="318"/>
      <c r="H32" s="334">
        <v>16.615</v>
      </c>
      <c r="I32" s="318"/>
      <c r="J32" s="333">
        <v>563056.1916666667</v>
      </c>
      <c r="K32" s="333">
        <v>583078.8250000001</v>
      </c>
      <c r="L32" s="333">
        <v>568863.35</v>
      </c>
      <c r="M32" s="38"/>
    </row>
    <row r="33" spans="3:13" ht="13.5" thickBot="1">
      <c r="C33" s="332" t="s">
        <v>38</v>
      </c>
      <c r="D33" s="331">
        <f>SUM(D28:D32)</f>
        <v>3473.581</v>
      </c>
      <c r="E33" s="331"/>
      <c r="F33" s="331">
        <f>SUM(F28:F32)</f>
        <v>3179.0469999999996</v>
      </c>
      <c r="G33" s="331"/>
      <c r="H33" s="331">
        <f>SUM(H28:H32)</f>
        <v>3068.3720000000003</v>
      </c>
      <c r="I33" s="331"/>
      <c r="J33" s="330" t="s">
        <v>39</v>
      </c>
      <c r="K33" s="330" t="s">
        <v>39</v>
      </c>
      <c r="L33" s="330" t="s">
        <v>39</v>
      </c>
      <c r="M33" s="8"/>
    </row>
    <row r="35" spans="3:14" ht="12.75">
      <c r="C35" s="595" t="s">
        <v>208</v>
      </c>
      <c r="D35" s="616"/>
      <c r="E35" s="616"/>
      <c r="F35" s="616"/>
      <c r="G35" s="616"/>
      <c r="H35" s="616"/>
      <c r="I35" s="616"/>
      <c r="J35" s="616"/>
      <c r="K35" s="616"/>
      <c r="L35" s="616"/>
      <c r="M35" s="616"/>
      <c r="N35" s="616"/>
    </row>
    <row r="36" spans="3:14" ht="12.75">
      <c r="C36" s="616"/>
      <c r="D36" s="616"/>
      <c r="E36" s="616"/>
      <c r="F36" s="616"/>
      <c r="G36" s="616"/>
      <c r="H36" s="616"/>
      <c r="I36" s="616"/>
      <c r="J36" s="616"/>
      <c r="K36" s="616"/>
      <c r="L36" s="616"/>
      <c r="M36" s="616"/>
      <c r="N36" s="616"/>
    </row>
    <row r="37" spans="3:13" ht="13.5" thickBot="1">
      <c r="C37" s="47"/>
      <c r="D37" s="47"/>
      <c r="E37" s="47"/>
      <c r="F37" s="47"/>
      <c r="G37" s="47"/>
      <c r="H37" s="47"/>
      <c r="I37" s="47"/>
      <c r="J37" s="47"/>
      <c r="K37" s="47"/>
      <c r="L37" s="47"/>
      <c r="M37" s="47"/>
    </row>
    <row r="38" spans="3:13" ht="13.5">
      <c r="C38" s="608" t="s">
        <v>214</v>
      </c>
      <c r="D38" s="608" t="s">
        <v>215</v>
      </c>
      <c r="E38" s="337"/>
      <c r="F38" s="608" t="s">
        <v>216</v>
      </c>
      <c r="G38" s="337"/>
      <c r="H38" s="608" t="s">
        <v>217</v>
      </c>
      <c r="I38" s="608" t="s">
        <v>218</v>
      </c>
      <c r="J38" s="608" t="s">
        <v>219</v>
      </c>
      <c r="K38" s="608" t="s">
        <v>220</v>
      </c>
      <c r="L38" s="608" t="s">
        <v>221</v>
      </c>
      <c r="M38" s="608" t="s">
        <v>222</v>
      </c>
    </row>
    <row r="39" spans="3:13" ht="14.25" thickBot="1">
      <c r="C39" s="609"/>
      <c r="D39" s="609"/>
      <c r="E39" s="336"/>
      <c r="F39" s="609"/>
      <c r="G39" s="336"/>
      <c r="H39" s="609"/>
      <c r="I39" s="609"/>
      <c r="J39" s="609"/>
      <c r="K39" s="609"/>
      <c r="L39" s="609"/>
      <c r="M39" s="609"/>
    </row>
    <row r="40" spans="3:13" ht="3.75" customHeight="1">
      <c r="C40" s="4"/>
      <c r="D40" s="4"/>
      <c r="E40" s="4"/>
      <c r="F40" s="4"/>
      <c r="G40" s="4"/>
      <c r="H40" s="4"/>
      <c r="I40" s="4"/>
      <c r="J40" s="4"/>
      <c r="K40" s="4"/>
      <c r="L40" s="4"/>
      <c r="M40" s="4"/>
    </row>
    <row r="41" spans="3:13" ht="12.75">
      <c r="C41" s="7">
        <f>+D28*J28/1000</f>
        <v>1657454.922</v>
      </c>
      <c r="D41" s="341">
        <f>+D28*K28/1000</f>
        <v>1273615.7493333332</v>
      </c>
      <c r="E41" s="22"/>
      <c r="F41" s="340">
        <f>+D28*L28/1000</f>
        <v>1293268.9541666664</v>
      </c>
      <c r="G41" s="22"/>
      <c r="H41" s="340">
        <f>+F28*J28/1000</f>
        <v>1546455.015</v>
      </c>
      <c r="I41" s="7">
        <f>+F28*K28/1000</f>
        <v>1188321.5866666664</v>
      </c>
      <c r="J41" s="341">
        <f>+F28*L28/1000</f>
        <v>1206658.6145833328</v>
      </c>
      <c r="K41" s="22">
        <f>+H28*J28/1000</f>
        <v>1351396.926</v>
      </c>
      <c r="L41" s="340">
        <f>+H28*K28/1000</f>
        <v>1038435.728</v>
      </c>
      <c r="M41" s="22">
        <f>+H28*L28/1000</f>
        <v>1054459.8624999996</v>
      </c>
    </row>
    <row r="42" spans="3:13" ht="12.75">
      <c r="C42" s="313">
        <f>+D29*J29/1000</f>
        <v>3766.7148199999997</v>
      </c>
      <c r="D42" s="346">
        <f>+D29*K29/1000</f>
        <v>3381.5592066666663</v>
      </c>
      <c r="E42" s="345"/>
      <c r="F42" s="344">
        <f>+D29*L29/1000</f>
        <v>2562.6628133333334</v>
      </c>
      <c r="G42" s="345"/>
      <c r="H42" s="344">
        <f>+F29*J29/1000</f>
        <v>5607.2686525</v>
      </c>
      <c r="I42" s="313">
        <f>+F29*K29/1000</f>
        <v>5033.912000833333</v>
      </c>
      <c r="J42" s="346">
        <f>+F29*L29/1000</f>
        <v>3814.873051666667</v>
      </c>
      <c r="K42" s="345">
        <f>+H29*J29/1000</f>
        <v>5735.6793849999995</v>
      </c>
      <c r="L42" s="344">
        <f>+H29*K29/1000</f>
        <v>5149.192428333333</v>
      </c>
      <c r="M42" s="345">
        <f>+H29*L29/1000</f>
        <v>3902.236556666667</v>
      </c>
    </row>
    <row r="43" spans="3:13" ht="12.75">
      <c r="C43" s="7">
        <f>+D30*J30/1000</f>
        <v>1318498.3939466667</v>
      </c>
      <c r="D43" s="341">
        <f>+D30*K30/1000</f>
        <v>1258481.2393041665</v>
      </c>
      <c r="E43" s="22"/>
      <c r="F43" s="340">
        <f>+D30*L30/1000</f>
        <v>1183375.7642241665</v>
      </c>
      <c r="G43" s="22"/>
      <c r="H43" s="340">
        <f>+F30*J30/1000</f>
        <v>1187272.5597919999</v>
      </c>
      <c r="I43" s="7">
        <f>+F30*K30/1000</f>
        <v>1133228.7163175</v>
      </c>
      <c r="J43" s="341">
        <f>+F30*L30/1000</f>
        <v>1065598.2436054999</v>
      </c>
      <c r="K43" s="22">
        <f>+H30*J30/1000</f>
        <v>1245262.0365813335</v>
      </c>
      <c r="L43" s="340">
        <f>+H30*K30/1000</f>
        <v>1188578.5513658333</v>
      </c>
      <c r="M43" s="22">
        <f>+H30*L30/1000</f>
        <v>1117644.8306378333</v>
      </c>
    </row>
    <row r="44" spans="3:13" ht="12.75">
      <c r="C44" s="313">
        <f>+D31*J31/1000</f>
        <v>20692.339835000002</v>
      </c>
      <c r="D44" s="346">
        <f>+D31*K31/1000</f>
        <v>20274.168699166665</v>
      </c>
      <c r="E44" s="345"/>
      <c r="F44" s="344">
        <f>+D31*L31/1000</f>
        <v>20849.835051818183</v>
      </c>
      <c r="G44" s="345"/>
      <c r="H44" s="344">
        <f>+F31*J31/1000</f>
        <v>17684.053511</v>
      </c>
      <c r="I44" s="313">
        <f>+F31*K31/1000</f>
        <v>17326.676781166665</v>
      </c>
      <c r="J44" s="346">
        <f>+F31*L31/1000</f>
        <v>17818.651814727273</v>
      </c>
      <c r="K44" s="345">
        <f>+H31*J31/1000</f>
        <v>10818.807495</v>
      </c>
      <c r="L44" s="344">
        <f>+H31*K31/1000</f>
        <v>10600.170402499998</v>
      </c>
      <c r="M44" s="345">
        <f>+H31*L31/1000</f>
        <v>10901.15248090909</v>
      </c>
    </row>
    <row r="45" spans="3:13" ht="12.75">
      <c r="C45" s="7">
        <f>+D32*J32/1000</f>
        <v>12328.678372733335</v>
      </c>
      <c r="D45" s="341">
        <f>+D32*K32/1000</f>
        <v>12767.0939522</v>
      </c>
      <c r="E45" s="22"/>
      <c r="F45" s="340">
        <f>+D32*L32/1000</f>
        <v>12455.831911599998</v>
      </c>
      <c r="G45" s="22"/>
      <c r="H45" s="340">
        <f>+F32*J32/1000</f>
        <v>9712.719306250001</v>
      </c>
      <c r="I45" s="7">
        <f>+F32*K32/1000</f>
        <v>10058.10973125</v>
      </c>
      <c r="J45" s="341">
        <f>+F32*L32/1000</f>
        <v>9812.892787499999</v>
      </c>
      <c r="K45" s="22">
        <f>+H32*J32/1000</f>
        <v>9355.178624541666</v>
      </c>
      <c r="L45" s="340">
        <f>+H32*K32/1000</f>
        <v>9687.854677375</v>
      </c>
      <c r="M45" s="22">
        <f>+H32*L32/1000</f>
        <v>9451.66456025</v>
      </c>
    </row>
    <row r="46" spans="3:13" ht="13.5" thickBot="1">
      <c r="C46" s="329">
        <f>SUM(C41:C45)</f>
        <v>3012741.0489744004</v>
      </c>
      <c r="D46" s="329">
        <f aca="true" t="shared" si="0" ref="D46:M46">SUM(D41:D45)</f>
        <v>2568519.810495533</v>
      </c>
      <c r="E46" s="328"/>
      <c r="F46" s="329">
        <f t="shared" si="0"/>
        <v>2512513.048167585</v>
      </c>
      <c r="G46" s="328"/>
      <c r="H46" s="329">
        <f t="shared" si="0"/>
        <v>2766731.6162617495</v>
      </c>
      <c r="I46" s="329">
        <f t="shared" si="0"/>
        <v>2353969.0014974168</v>
      </c>
      <c r="J46" s="329">
        <f>SUM(J41:J45)</f>
        <v>2303703.275842726</v>
      </c>
      <c r="K46" s="329">
        <f t="shared" si="0"/>
        <v>2622568.628085875</v>
      </c>
      <c r="L46" s="329">
        <f t="shared" si="0"/>
        <v>2252451.4968740414</v>
      </c>
      <c r="M46" s="329">
        <f t="shared" si="0"/>
        <v>2196359.746735659</v>
      </c>
    </row>
    <row r="48" ht="12.75">
      <c r="C48" s="4" t="s">
        <v>196</v>
      </c>
    </row>
    <row r="49" spans="3:17" ht="13.5" thickBot="1">
      <c r="C49" s="47"/>
      <c r="D49" s="47"/>
      <c r="E49" s="47"/>
      <c r="F49" s="47"/>
      <c r="G49" s="47"/>
      <c r="H49" s="47"/>
      <c r="O49" s="33"/>
      <c r="P49" s="33"/>
      <c r="Q49" s="32"/>
    </row>
    <row r="50" spans="3:17" ht="13.5" thickBot="1">
      <c r="C50" s="592" t="s">
        <v>88</v>
      </c>
      <c r="D50" s="606" t="s">
        <v>89</v>
      </c>
      <c r="E50" s="606"/>
      <c r="F50" s="606"/>
      <c r="G50" s="606"/>
      <c r="H50" s="606"/>
      <c r="O50" s="32"/>
      <c r="P50" s="32"/>
      <c r="Q50" s="32"/>
    </row>
    <row r="51" spans="3:8" ht="14.25" customHeight="1" thickBot="1">
      <c r="C51" s="591"/>
      <c r="D51" s="252">
        <v>2012</v>
      </c>
      <c r="E51" s="252"/>
      <c r="F51" s="252">
        <f>+D51+1</f>
        <v>2013</v>
      </c>
      <c r="G51" s="252"/>
      <c r="H51" s="252">
        <f>+F51+1</f>
        <v>2014</v>
      </c>
    </row>
    <row r="52" spans="3:17" ht="6" customHeight="1">
      <c r="C52" s="4"/>
      <c r="D52" s="7"/>
      <c r="E52" s="7"/>
      <c r="F52" s="7"/>
      <c r="G52" s="7"/>
      <c r="H52" s="7"/>
      <c r="N52"/>
      <c r="O52" s="33"/>
      <c r="P52" s="33"/>
      <c r="Q52" s="32"/>
    </row>
    <row r="53" spans="3:15" ht="12.75">
      <c r="C53" s="325">
        <v>2012</v>
      </c>
      <c r="D53" s="324">
        <f>+C46</f>
        <v>3012741.0489744004</v>
      </c>
      <c r="E53" s="323"/>
      <c r="F53" s="322">
        <f>+D46</f>
        <v>2568519.810495533</v>
      </c>
      <c r="G53" s="322"/>
      <c r="H53" s="322">
        <f>+F46</f>
        <v>2512513.048167585</v>
      </c>
      <c r="O53" s="32"/>
    </row>
    <row r="54" spans="3:8" ht="12.75">
      <c r="C54" s="6">
        <f>+C53+1</f>
        <v>2013</v>
      </c>
      <c r="D54" s="335">
        <f>+H46</f>
        <v>2766731.6162617495</v>
      </c>
      <c r="E54" s="318"/>
      <c r="F54" s="334">
        <f>+I46</f>
        <v>2353969.0014974168</v>
      </c>
      <c r="G54" s="334"/>
      <c r="H54" s="334">
        <f>+J46</f>
        <v>2303703.275842726</v>
      </c>
    </row>
    <row r="55" spans="3:8" ht="13.5" thickBot="1">
      <c r="C55" s="519">
        <f>+C54+1</f>
        <v>2014</v>
      </c>
      <c r="D55" s="321">
        <f>+K46</f>
        <v>2622568.628085875</v>
      </c>
      <c r="E55" s="320"/>
      <c r="F55" s="319">
        <f>+L46</f>
        <v>2252451.4968740414</v>
      </c>
      <c r="G55" s="319"/>
      <c r="H55" s="319">
        <f>+M46</f>
        <v>2196359.746735659</v>
      </c>
    </row>
    <row r="57" spans="3:11" ht="12.75">
      <c r="C57" s="57" t="s">
        <v>385</v>
      </c>
      <c r="D57" s="20"/>
      <c r="E57" s="20"/>
      <c r="F57" s="20"/>
      <c r="G57" s="20"/>
      <c r="H57" s="20"/>
      <c r="K57" s="86"/>
    </row>
    <row r="58" spans="3:11" ht="15.75">
      <c r="C58" s="185" t="s">
        <v>376</v>
      </c>
      <c r="D58" s="187">
        <f>D55</f>
        <v>2622568.628085875</v>
      </c>
      <c r="E58" s="188" t="s">
        <v>197</v>
      </c>
      <c r="F58" s="187">
        <f>H55</f>
        <v>2196359.746735659</v>
      </c>
      <c r="G58" s="189" t="s">
        <v>173</v>
      </c>
      <c r="H58" s="198">
        <f>+D58/F58*100</f>
        <v>119.40524005612782</v>
      </c>
      <c r="J58" s="45"/>
      <c r="K58" s="86"/>
    </row>
    <row r="59" spans="3:11" ht="15.75">
      <c r="C59" s="185" t="s">
        <v>377</v>
      </c>
      <c r="D59" s="187">
        <f>F55</f>
        <v>2252451.4968740414</v>
      </c>
      <c r="E59" s="188" t="s">
        <v>197</v>
      </c>
      <c r="F59" s="187">
        <f>H55</f>
        <v>2196359.746735659</v>
      </c>
      <c r="G59" s="189" t="s">
        <v>173</v>
      </c>
      <c r="H59" s="198">
        <f>+D59/F59*100</f>
        <v>102.55385076246041</v>
      </c>
      <c r="I59" s="25"/>
      <c r="K59" s="86"/>
    </row>
    <row r="60" spans="3:11" ht="12.75">
      <c r="C60" s="20"/>
      <c r="D60" s="188"/>
      <c r="E60" s="188"/>
      <c r="F60" s="188"/>
      <c r="G60" s="188"/>
      <c r="H60" s="198"/>
      <c r="K60" s="86"/>
    </row>
    <row r="61" spans="3:8" ht="12.75">
      <c r="C61" s="57" t="s">
        <v>386</v>
      </c>
      <c r="D61" s="188"/>
      <c r="E61" s="188"/>
      <c r="F61" s="188"/>
      <c r="G61" s="188"/>
      <c r="H61" s="199"/>
    </row>
    <row r="62" spans="3:9" ht="15.75">
      <c r="C62" s="185" t="s">
        <v>378</v>
      </c>
      <c r="D62" s="187">
        <f>D53</f>
        <v>3012741.0489744004</v>
      </c>
      <c r="E62" s="187" t="s">
        <v>197</v>
      </c>
      <c r="F62" s="187">
        <f>H53</f>
        <v>2512513.048167585</v>
      </c>
      <c r="G62" s="189" t="s">
        <v>173</v>
      </c>
      <c r="H62" s="198">
        <f>+D62/F62*100</f>
        <v>119.90946877556077</v>
      </c>
      <c r="I62" s="12"/>
    </row>
    <row r="63" spans="3:10" ht="15.75">
      <c r="C63" s="185" t="s">
        <v>379</v>
      </c>
      <c r="D63" s="187">
        <f>F54</f>
        <v>2353969.0014974168</v>
      </c>
      <c r="E63" s="187" t="s">
        <v>197</v>
      </c>
      <c r="F63" s="187">
        <f>H54</f>
        <v>2303703.275842726</v>
      </c>
      <c r="G63" s="189" t="s">
        <v>173</v>
      </c>
      <c r="H63" s="198">
        <f>+D63/F63*100</f>
        <v>102.18195312659364</v>
      </c>
      <c r="J63" s="12"/>
    </row>
    <row r="64" spans="3:8" ht="12.75">
      <c r="C64" s="20"/>
      <c r="D64" s="188"/>
      <c r="E64" s="188"/>
      <c r="F64" s="188"/>
      <c r="G64" s="188"/>
      <c r="H64" s="198"/>
    </row>
    <row r="65" spans="3:8" ht="12.75">
      <c r="C65" s="57" t="s">
        <v>387</v>
      </c>
      <c r="D65" s="188"/>
      <c r="E65" s="188"/>
      <c r="F65" s="188"/>
      <c r="G65" s="188"/>
      <c r="H65" s="199"/>
    </row>
    <row r="66" spans="3:8" ht="15.75">
      <c r="C66" s="185" t="s">
        <v>380</v>
      </c>
      <c r="D66" s="187">
        <f>D53</f>
        <v>3012741.0489744004</v>
      </c>
      <c r="E66" s="188" t="s">
        <v>197</v>
      </c>
      <c r="F66" s="187">
        <f>D55</f>
        <v>2622568.628085875</v>
      </c>
      <c r="G66" s="189" t="s">
        <v>173</v>
      </c>
      <c r="H66" s="198">
        <f>+D66/F66*100</f>
        <v>114.87749135370765</v>
      </c>
    </row>
    <row r="67" spans="3:8" ht="15.75">
      <c r="C67" s="185" t="s">
        <v>381</v>
      </c>
      <c r="D67" s="187">
        <f>F54</f>
        <v>2353969.0014974168</v>
      </c>
      <c r="E67" s="188" t="s">
        <v>197</v>
      </c>
      <c r="F67" s="187">
        <f>F55</f>
        <v>2252451.4968740414</v>
      </c>
      <c r="G67" s="189" t="s">
        <v>173</v>
      </c>
      <c r="H67" s="198">
        <f>+D67/F67*100</f>
        <v>104.50697849717349</v>
      </c>
    </row>
    <row r="68" spans="3:8" ht="12.75">
      <c r="C68" s="20"/>
      <c r="D68" s="188"/>
      <c r="E68" s="188"/>
      <c r="F68" s="188"/>
      <c r="G68" s="188"/>
      <c r="H68" s="198"/>
    </row>
    <row r="69" spans="3:8" ht="12.75">
      <c r="C69" s="57" t="s">
        <v>388</v>
      </c>
      <c r="D69" s="188"/>
      <c r="E69" s="188"/>
      <c r="F69" s="188"/>
      <c r="G69" s="188"/>
      <c r="H69" s="199"/>
    </row>
    <row r="70" spans="3:8" ht="15.75">
      <c r="C70" s="185" t="s">
        <v>382</v>
      </c>
      <c r="D70" s="187">
        <f>D53</f>
        <v>3012741.0489744004</v>
      </c>
      <c r="E70" s="187" t="s">
        <v>197</v>
      </c>
      <c r="F70" s="187">
        <f>H55</f>
        <v>2196359.746735659</v>
      </c>
      <c r="G70" s="189" t="s">
        <v>173</v>
      </c>
      <c r="H70" s="198">
        <f>+D70/F70*100</f>
        <v>137.1697443213521</v>
      </c>
    </row>
    <row r="71" spans="3:8" ht="15.75">
      <c r="C71" s="185" t="s">
        <v>383</v>
      </c>
      <c r="D71" s="187">
        <f>F54</f>
        <v>2353969.0014974168</v>
      </c>
      <c r="E71" s="187" t="s">
        <v>197</v>
      </c>
      <c r="F71" s="187">
        <f>H55</f>
        <v>2196359.746735659</v>
      </c>
      <c r="G71" s="189" t="s">
        <v>173</v>
      </c>
      <c r="H71" s="198">
        <f>+D71/F71*100</f>
        <v>107.17593076434791</v>
      </c>
    </row>
    <row r="74" spans="2:14" ht="15.75">
      <c r="B74" s="572" t="s">
        <v>267</v>
      </c>
      <c r="C74" s="572"/>
      <c r="D74" s="572"/>
      <c r="E74" s="572"/>
      <c r="F74" s="572"/>
      <c r="G74" s="572"/>
      <c r="H74" s="572"/>
      <c r="I74" s="571" t="s">
        <v>150</v>
      </c>
      <c r="J74" s="571"/>
      <c r="K74" s="571"/>
      <c r="L74" s="571"/>
      <c r="M74" s="571"/>
      <c r="N74" s="571"/>
    </row>
  </sheetData>
  <sheetProtection password="E892" sheet="1" formatCells="0" formatColumns="0" formatRows="0" insertColumns="0" insertRows="0" insertHyperlinks="0" deleteColumns="0" deleteRows="0" sort="0" autoFilter="0" pivotTables="0"/>
  <mergeCells count="23">
    <mergeCell ref="B7:I7"/>
    <mergeCell ref="M38:M39"/>
    <mergeCell ref="C22:C25"/>
    <mergeCell ref="D38:D39"/>
    <mergeCell ref="C35:N36"/>
    <mergeCell ref="H38:H39"/>
    <mergeCell ref="B4:C4"/>
    <mergeCell ref="J2:N2"/>
    <mergeCell ref="I38:I39"/>
    <mergeCell ref="M4:N4"/>
    <mergeCell ref="J38:J39"/>
    <mergeCell ref="L38:L39"/>
    <mergeCell ref="J18:N18"/>
    <mergeCell ref="J22:L23"/>
    <mergeCell ref="K38:K39"/>
    <mergeCell ref="F38:F39"/>
    <mergeCell ref="I74:N74"/>
    <mergeCell ref="B74:H74"/>
    <mergeCell ref="D50:H50"/>
    <mergeCell ref="C50:C51"/>
    <mergeCell ref="D22:H22"/>
    <mergeCell ref="D23:H23"/>
    <mergeCell ref="C38:C39"/>
  </mergeCells>
  <hyperlinks>
    <hyperlink ref="B4" location="Ejercicios!B6" display="Volver a ejercicios"/>
    <hyperlink ref="M4:N4" location="Índice!B6" display="Volver al índice"/>
    <hyperlink ref="M4" location="Índice!E7" display="Volver al Índice"/>
  </hyperlinks>
  <printOptions horizontalCentered="1" verticalCentered="1"/>
  <pageMargins left="0.75" right="0.75" top="1" bottom="1" header="0.5" footer="0.5"/>
  <pageSetup fitToHeight="2" fitToWidth="1" horizontalDpi="600" verticalDpi="600" orientation="portrait" scale="46"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dimension ref="A2:L32"/>
  <sheetViews>
    <sheetView showGridLines="0" zoomScaleSheetLayoutView="100" zoomScalePageLayoutView="0" workbookViewId="0" topLeftCell="A1">
      <selection activeCell="A1" sqref="A1"/>
    </sheetView>
  </sheetViews>
  <sheetFormatPr defaultColWidth="9.140625" defaultRowHeight="12.75"/>
  <cols>
    <col min="1" max="1" width="9.140625" style="0" customWidth="1"/>
    <col min="2" max="2" width="6.57421875" style="0" customWidth="1"/>
    <col min="3" max="3" width="6.421875" style="0" customWidth="1"/>
    <col min="4" max="4" width="16.7109375" style="0" customWidth="1"/>
    <col min="5" max="5" width="14.140625" style="0" customWidth="1"/>
    <col min="6" max="6" width="17.28125" style="0" customWidth="1"/>
    <col min="7" max="7" width="14.421875" style="0" customWidth="1"/>
    <col min="8" max="8" width="16.00390625" style="0" customWidth="1"/>
  </cols>
  <sheetData>
    <row r="1" s="365" customFormat="1" ht="12.75"/>
    <row r="2" spans="2:8" s="365" customFormat="1" ht="12.75">
      <c r="B2" s="315"/>
      <c r="C2" s="315"/>
      <c r="D2" s="618" t="s">
        <v>149</v>
      </c>
      <c r="E2" s="618"/>
      <c r="F2" s="618"/>
      <c r="G2" s="618"/>
      <c r="H2" s="618"/>
    </row>
    <row r="3" spans="2:8" s="365" customFormat="1" ht="12.75">
      <c r="B3" s="315"/>
      <c r="C3" s="315"/>
      <c r="D3" s="315"/>
      <c r="E3" s="315"/>
      <c r="F3" s="282"/>
      <c r="G3" s="282"/>
      <c r="H3" s="282"/>
    </row>
    <row r="4" spans="2:12" s="365" customFormat="1" ht="12.75">
      <c r="B4" s="383" t="s">
        <v>205</v>
      </c>
      <c r="C4" s="383"/>
      <c r="D4" s="315"/>
      <c r="E4" s="315"/>
      <c r="F4" s="282"/>
      <c r="G4" s="282"/>
      <c r="H4" s="354" t="s">
        <v>148</v>
      </c>
      <c r="J4" s="565"/>
      <c r="K4" s="565"/>
      <c r="L4" s="565"/>
    </row>
    <row r="5" spans="2:12" ht="12.75">
      <c r="B5" s="60"/>
      <c r="C5" s="60"/>
      <c r="D5" s="60"/>
      <c r="E5" s="60"/>
      <c r="F5" s="60"/>
      <c r="G5" s="60"/>
      <c r="H5" s="60"/>
      <c r="J5" s="566"/>
      <c r="K5" s="566"/>
      <c r="L5" s="566"/>
    </row>
    <row r="6" spans="2:12" ht="18.75">
      <c r="B6" s="619" t="s">
        <v>410</v>
      </c>
      <c r="C6" s="619"/>
      <c r="D6" s="619"/>
      <c r="E6" s="619"/>
      <c r="F6" s="380"/>
      <c r="G6" s="380"/>
      <c r="H6" s="380"/>
      <c r="I6" s="379"/>
      <c r="J6" s="567"/>
      <c r="K6" s="567"/>
      <c r="L6" s="566"/>
    </row>
    <row r="7" spans="2:12" ht="12.75">
      <c r="B7" s="60"/>
      <c r="C7" s="60"/>
      <c r="D7" s="60"/>
      <c r="E7" s="60"/>
      <c r="F7" s="60"/>
      <c r="G7" s="60"/>
      <c r="H7" s="60"/>
      <c r="J7" s="566"/>
      <c r="K7" s="566"/>
      <c r="L7" s="566"/>
    </row>
    <row r="8" spans="2:12" ht="12.75" customHeight="1">
      <c r="B8" s="211">
        <v>5.199999999999999</v>
      </c>
      <c r="C8" s="620" t="s">
        <v>162</v>
      </c>
      <c r="D8" s="620"/>
      <c r="E8" s="620"/>
      <c r="F8" s="620"/>
      <c r="G8" s="620"/>
      <c r="H8" s="620"/>
      <c r="J8" s="566"/>
      <c r="K8" s="566"/>
      <c r="L8" s="566"/>
    </row>
    <row r="9" spans="2:8" ht="12.75">
      <c r="B9" s="60"/>
      <c r="C9" s="620"/>
      <c r="D9" s="620"/>
      <c r="E9" s="620"/>
      <c r="F9" s="620"/>
      <c r="G9" s="620"/>
      <c r="H9" s="620"/>
    </row>
    <row r="10" spans="2:8" ht="12.75">
      <c r="B10" s="60"/>
      <c r="C10" s="620"/>
      <c r="D10" s="620"/>
      <c r="E10" s="620"/>
      <c r="F10" s="620"/>
      <c r="G10" s="620"/>
      <c r="H10" s="620"/>
    </row>
    <row r="11" spans="2:8" ht="18.75">
      <c r="B11" s="380"/>
      <c r="C11" s="380"/>
      <c r="D11" s="380"/>
      <c r="E11" s="380"/>
      <c r="F11" s="619" t="s">
        <v>411</v>
      </c>
      <c r="G11" s="619"/>
      <c r="H11" s="619"/>
    </row>
    <row r="12" spans="1:8" ht="12.75">
      <c r="A12" s="192"/>
      <c r="B12" s="193"/>
      <c r="C12" s="193"/>
      <c r="D12" s="193"/>
      <c r="E12" s="193"/>
      <c r="F12" s="193"/>
      <c r="G12" s="193"/>
      <c r="H12" s="193"/>
    </row>
    <row r="13" spans="1:10" ht="12.75">
      <c r="A13" s="192"/>
      <c r="B13" s="193" t="s">
        <v>384</v>
      </c>
      <c r="D13" s="192"/>
      <c r="E13" s="192"/>
      <c r="F13" s="193"/>
      <c r="G13" s="192"/>
      <c r="H13" s="193"/>
      <c r="I13" s="4"/>
      <c r="J13" s="4"/>
    </row>
    <row r="14" spans="1:10" ht="13.5" thickBot="1">
      <c r="A14" s="192"/>
      <c r="B14" s="192"/>
      <c r="C14" s="378"/>
      <c r="D14" s="215"/>
      <c r="E14" s="215"/>
      <c r="F14" s="215"/>
      <c r="G14" s="214"/>
      <c r="H14" s="193"/>
      <c r="I14" s="4"/>
      <c r="J14" s="4"/>
    </row>
    <row r="15" spans="1:10" ht="39" thickBot="1">
      <c r="A15" s="192"/>
      <c r="B15" s="192"/>
      <c r="C15" s="378"/>
      <c r="D15" s="373"/>
      <c r="E15" s="372" t="s">
        <v>388</v>
      </c>
      <c r="F15" s="372" t="s">
        <v>385</v>
      </c>
      <c r="G15" s="372" t="s">
        <v>387</v>
      </c>
      <c r="H15" s="194"/>
      <c r="I15" s="4"/>
      <c r="J15" s="4"/>
    </row>
    <row r="16" spans="1:10" ht="12.75">
      <c r="A16" s="192"/>
      <c r="B16" s="192"/>
      <c r="C16" s="378"/>
      <c r="D16" s="370">
        <v>2012</v>
      </c>
      <c r="E16" s="376">
        <f>'Rta_5.1'!H70</f>
        <v>137.1697443213521</v>
      </c>
      <c r="F16" s="376">
        <f>'Rta_5.1'!H58</f>
        <v>119.40524005612782</v>
      </c>
      <c r="G16" s="376">
        <f>E16/F16*100</f>
        <v>114.87749135370765</v>
      </c>
      <c r="H16" s="193"/>
      <c r="I16" s="4"/>
      <c r="J16" s="4"/>
    </row>
    <row r="17" spans="1:10" ht="12.75">
      <c r="A17" s="192"/>
      <c r="B17" s="192"/>
      <c r="C17" s="378"/>
      <c r="D17" s="369">
        <v>2013</v>
      </c>
      <c r="E17" s="375">
        <f>'Rta_5.1'!H71</f>
        <v>107.17593076434791</v>
      </c>
      <c r="F17" s="375">
        <f>'Rta_5.1'!H59</f>
        <v>102.55385076246041</v>
      </c>
      <c r="G17" s="374">
        <f>E17/F17*100</f>
        <v>104.50697849717349</v>
      </c>
      <c r="H17" s="196"/>
      <c r="I17" s="4"/>
      <c r="J17" s="4"/>
    </row>
    <row r="18" spans="1:10" ht="13.5" thickBot="1">
      <c r="A18" s="192"/>
      <c r="B18" s="192"/>
      <c r="C18" s="378"/>
      <c r="D18" s="218">
        <v>2014</v>
      </c>
      <c r="E18" s="219">
        <v>100</v>
      </c>
      <c r="F18" s="219">
        <v>100</v>
      </c>
      <c r="G18" s="219">
        <f>E18/F18*100</f>
        <v>100</v>
      </c>
      <c r="H18" s="196"/>
      <c r="I18" s="4"/>
      <c r="J18" s="4"/>
    </row>
    <row r="19" spans="1:10" ht="12.75">
      <c r="A19" s="192"/>
      <c r="B19" s="192"/>
      <c r="C19" s="195"/>
      <c r="D19" s="196"/>
      <c r="E19" s="195"/>
      <c r="F19" s="195"/>
      <c r="G19" s="197"/>
      <c r="H19" s="196"/>
      <c r="I19" s="4"/>
      <c r="J19" s="4"/>
    </row>
    <row r="20" spans="1:10" ht="12.75">
      <c r="A20" s="192"/>
      <c r="B20" s="192"/>
      <c r="C20" s="195"/>
      <c r="D20" s="196"/>
      <c r="E20" s="195"/>
      <c r="F20" s="195"/>
      <c r="G20" s="195"/>
      <c r="H20" s="196"/>
      <c r="I20" s="4"/>
      <c r="J20" s="90"/>
    </row>
    <row r="21" spans="1:10" ht="24.75" customHeight="1">
      <c r="A21" s="192"/>
      <c r="B21" s="617" t="s">
        <v>389</v>
      </c>
      <c r="C21" s="617"/>
      <c r="D21" s="617"/>
      <c r="E21" s="617"/>
      <c r="F21" s="617"/>
      <c r="G21" s="617"/>
      <c r="H21" s="617"/>
      <c r="I21" s="4"/>
      <c r="J21" s="90"/>
    </row>
    <row r="22" spans="1:9" ht="6" customHeight="1">
      <c r="A22" s="192"/>
      <c r="B22" s="192"/>
      <c r="C22" s="195"/>
      <c r="D22" s="196"/>
      <c r="E22" s="195"/>
      <c r="F22" s="195"/>
      <c r="G22" s="195"/>
      <c r="H22" s="196"/>
      <c r="I22" s="4"/>
    </row>
    <row r="23" spans="1:10" ht="13.5" thickBot="1">
      <c r="A23" s="192"/>
      <c r="B23" s="192"/>
      <c r="C23" s="371"/>
      <c r="D23" s="217"/>
      <c r="E23" s="216"/>
      <c r="F23" s="216"/>
      <c r="G23" s="216"/>
      <c r="H23" s="196"/>
      <c r="I23" s="4"/>
      <c r="J23" s="4"/>
    </row>
    <row r="24" spans="1:10" ht="39" thickBot="1">
      <c r="A24" s="192"/>
      <c r="B24" s="192"/>
      <c r="C24" s="378"/>
      <c r="D24" s="373"/>
      <c r="E24" s="372" t="s">
        <v>388</v>
      </c>
      <c r="F24" s="372" t="s">
        <v>386</v>
      </c>
      <c r="G24" s="372" t="s">
        <v>390</v>
      </c>
      <c r="H24" s="196"/>
      <c r="I24" s="4"/>
      <c r="J24" s="4"/>
    </row>
    <row r="25" spans="1:10" ht="12.75">
      <c r="A25" s="192"/>
      <c r="B25" s="192"/>
      <c r="C25" s="378"/>
      <c r="D25" s="370">
        <v>2012</v>
      </c>
      <c r="E25" s="376">
        <f>'Rta_5.1'!H70</f>
        <v>137.1697443213521</v>
      </c>
      <c r="F25" s="376">
        <f>'Rta_5.1'!H62</f>
        <v>119.90946877556077</v>
      </c>
      <c r="G25" s="376">
        <f>E25/F25*100</f>
        <v>114.39442249393838</v>
      </c>
      <c r="H25" s="196"/>
      <c r="I25" s="4"/>
      <c r="J25" s="4"/>
    </row>
    <row r="26" spans="1:10" ht="12.75">
      <c r="A26" s="192"/>
      <c r="B26" s="192"/>
      <c r="C26" s="378"/>
      <c r="D26" s="369">
        <v>2013</v>
      </c>
      <c r="E26" s="375">
        <f>'Rta_5.1'!H71</f>
        <v>107.17593076434791</v>
      </c>
      <c r="F26" s="375">
        <f>'Rta_5.1'!H63</f>
        <v>102.18195312659364</v>
      </c>
      <c r="G26" s="374">
        <f>E26/F26*100</f>
        <v>104.88733820889802</v>
      </c>
      <c r="H26" s="196"/>
      <c r="I26" s="4"/>
      <c r="J26" s="4"/>
    </row>
    <row r="27" spans="1:10" ht="13.5" thickBot="1">
      <c r="A27" s="192"/>
      <c r="B27" s="192"/>
      <c r="C27" s="378"/>
      <c r="D27" s="218">
        <v>2014</v>
      </c>
      <c r="E27" s="219">
        <v>100</v>
      </c>
      <c r="F27" s="219">
        <v>100</v>
      </c>
      <c r="G27" s="219">
        <f>E27/F27*100</f>
        <v>100</v>
      </c>
      <c r="H27" s="196"/>
      <c r="I27" s="4"/>
      <c r="J27" s="4"/>
    </row>
    <row r="28" spans="1:10" ht="6.75" customHeight="1">
      <c r="A28" s="192"/>
      <c r="B28" s="192"/>
      <c r="C28" s="192"/>
      <c r="D28" s="193"/>
      <c r="E28" s="192"/>
      <c r="F28" s="192"/>
      <c r="G28" s="192"/>
      <c r="H28" s="193"/>
      <c r="I28" s="4"/>
      <c r="J28" s="4"/>
    </row>
    <row r="29" spans="1:10" ht="12.75">
      <c r="A29" s="192"/>
      <c r="B29" s="192"/>
      <c r="C29" s="192"/>
      <c r="D29" s="193"/>
      <c r="E29" s="192"/>
      <c r="F29" s="192"/>
      <c r="G29" s="192"/>
      <c r="H29" s="193"/>
      <c r="I29" s="4"/>
      <c r="J29" s="4"/>
    </row>
    <row r="30" spans="2:8" ht="12.75">
      <c r="B30" s="4"/>
      <c r="C30" s="4"/>
      <c r="D30" s="4"/>
      <c r="G30" s="4"/>
      <c r="H30" s="4"/>
    </row>
    <row r="31" spans="2:8" ht="12.75">
      <c r="B31" s="4"/>
      <c r="C31" s="4"/>
      <c r="D31" s="4"/>
      <c r="G31" s="4"/>
      <c r="H31" s="4"/>
    </row>
    <row r="32" spans="2:9" ht="15.75">
      <c r="B32" s="572" t="s">
        <v>267</v>
      </c>
      <c r="C32" s="572"/>
      <c r="D32" s="572"/>
      <c r="E32" s="572"/>
      <c r="F32" s="571" t="s">
        <v>150</v>
      </c>
      <c r="G32" s="571"/>
      <c r="H32" s="571"/>
      <c r="I32" s="377"/>
    </row>
  </sheetData>
  <sheetProtection password="E892" sheet="1" formatCells="0" formatColumns="0" formatRows="0" insertColumns="0" insertRows="0" insertHyperlinks="0" deleteColumns="0" deleteRows="0" sort="0" autoFilter="0" pivotTables="0"/>
  <mergeCells count="7">
    <mergeCell ref="B21:H21"/>
    <mergeCell ref="F32:H32"/>
    <mergeCell ref="D2:H2"/>
    <mergeCell ref="B6:E6"/>
    <mergeCell ref="B32:E32"/>
    <mergeCell ref="F11:H11"/>
    <mergeCell ref="C8:H10"/>
  </mergeCells>
  <hyperlinks>
    <hyperlink ref="H4" location="Índice!B6" display="Volver al índice"/>
    <hyperlink ref="B4" location="Ejercicios!B6" display="Volver a ejercicios"/>
  </hyperlinks>
  <printOptions horizontalCentered="1" verticalCentered="1"/>
  <pageMargins left="0.75" right="0.75" top="1" bottom="1" header="0.5" footer="0.5"/>
  <pageSetup horizontalDpi="600" verticalDpi="600" orientation="portrait" scale="80"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B2:AF72"/>
  <sheetViews>
    <sheetView showGridLines="0" zoomScalePageLayoutView="0" workbookViewId="0" topLeftCell="A1">
      <selection activeCell="M35" sqref="M35"/>
    </sheetView>
  </sheetViews>
  <sheetFormatPr defaultColWidth="9.140625" defaultRowHeight="12.75"/>
  <cols>
    <col min="1" max="1" width="9.140625" style="1" customWidth="1"/>
    <col min="2" max="2" width="6.8515625" style="1" customWidth="1"/>
    <col min="3" max="6" width="11.421875" style="1" customWidth="1"/>
    <col min="7" max="7" width="2.421875" style="1" customWidth="1"/>
    <col min="8" max="8" width="13.28125" style="1" bestFit="1" customWidth="1"/>
    <col min="9" max="9" width="13.00390625" style="1" bestFit="1" customWidth="1"/>
    <col min="10" max="10" width="11.7109375" style="1" bestFit="1" customWidth="1"/>
    <col min="11" max="11" width="2.28125" style="1" customWidth="1"/>
    <col min="12" max="12" width="9.8515625" style="1" customWidth="1"/>
    <col min="13" max="13" width="10.8515625" style="1" bestFit="1" customWidth="1"/>
    <col min="14" max="14" width="9.8515625" style="1" customWidth="1"/>
    <col min="15" max="15" width="10.8515625" style="1" bestFit="1" customWidth="1"/>
    <col min="16" max="16" width="1.1484375" style="1" customWidth="1"/>
    <col min="17" max="17" width="19.140625" style="1" bestFit="1" customWidth="1"/>
    <col min="18" max="18" width="18.7109375" style="1" bestFit="1" customWidth="1"/>
    <col min="19" max="19" width="10.57421875" style="1" customWidth="1"/>
    <col min="20" max="20" width="10.28125" style="1" customWidth="1"/>
    <col min="21" max="21" width="2.7109375" style="190" customWidth="1"/>
    <col min="22" max="23" width="13.7109375" style="1" customWidth="1"/>
    <col min="24" max="24" width="9.28125" style="1" bestFit="1" customWidth="1"/>
    <col min="25" max="25" width="15.00390625" style="20" customWidth="1"/>
    <col min="26" max="26" width="12.8515625" style="20" customWidth="1"/>
    <col min="27" max="32" width="11.421875" style="20" customWidth="1"/>
    <col min="33" max="16384" width="9.140625" style="1" customWidth="1"/>
  </cols>
  <sheetData>
    <row r="1" s="240" customFormat="1" ht="12.75"/>
    <row r="2" spans="2:24" s="240" customFormat="1" ht="12.75">
      <c r="B2" s="315"/>
      <c r="C2" s="315"/>
      <c r="P2" s="316"/>
      <c r="Q2" s="316"/>
      <c r="R2" s="316"/>
      <c r="S2" s="316"/>
      <c r="T2" s="611" t="s">
        <v>149</v>
      </c>
      <c r="U2" s="611"/>
      <c r="V2" s="611"/>
      <c r="W2" s="611"/>
      <c r="X2" s="611"/>
    </row>
    <row r="3" spans="2:22" s="240" customFormat="1" ht="12.75">
      <c r="B3" s="315"/>
      <c r="C3" s="315"/>
      <c r="D3" s="315"/>
      <c r="E3" s="315"/>
      <c r="F3" s="315"/>
      <c r="G3" s="315"/>
      <c r="H3" s="315"/>
      <c r="I3" s="315"/>
      <c r="J3" s="315"/>
      <c r="K3" s="315"/>
      <c r="L3" s="315"/>
      <c r="M3" s="315"/>
      <c r="N3" s="315"/>
      <c r="O3" s="315"/>
      <c r="P3" s="315"/>
      <c r="Q3" s="315"/>
      <c r="R3" s="282"/>
      <c r="S3" s="282"/>
      <c r="T3" s="282"/>
      <c r="U3" s="282"/>
      <c r="V3" s="282"/>
    </row>
    <row r="4" spans="2:24" s="240" customFormat="1" ht="12.75">
      <c r="B4" s="383" t="s">
        <v>205</v>
      </c>
      <c r="C4" s="383"/>
      <c r="D4" s="315"/>
      <c r="E4" s="315"/>
      <c r="F4" s="315"/>
      <c r="G4" s="315"/>
      <c r="H4" s="315"/>
      <c r="I4" s="315"/>
      <c r="J4" s="315"/>
      <c r="K4" s="315"/>
      <c r="L4" s="315"/>
      <c r="M4" s="315"/>
      <c r="N4" s="315"/>
      <c r="O4" s="315"/>
      <c r="P4" s="315"/>
      <c r="Q4" s="315"/>
      <c r="R4" s="282"/>
      <c r="S4" s="282"/>
      <c r="T4" s="282"/>
      <c r="U4" s="282"/>
      <c r="W4" s="593" t="s">
        <v>148</v>
      </c>
      <c r="X4" s="593"/>
    </row>
    <row r="5" spans="2:24" s="240" customFormat="1" ht="12.75">
      <c r="B5" s="317"/>
      <c r="C5" s="317"/>
      <c r="D5" s="315"/>
      <c r="E5" s="315"/>
      <c r="F5" s="315"/>
      <c r="G5" s="315"/>
      <c r="H5" s="315"/>
      <c r="I5" s="315"/>
      <c r="J5" s="315"/>
      <c r="K5" s="315"/>
      <c r="L5" s="315"/>
      <c r="M5" s="315"/>
      <c r="N5" s="315"/>
      <c r="O5" s="315"/>
      <c r="P5" s="315"/>
      <c r="Q5" s="315"/>
      <c r="R5" s="282"/>
      <c r="S5" s="282"/>
      <c r="T5" s="282"/>
      <c r="U5" s="282"/>
      <c r="W5" s="382"/>
      <c r="X5" s="382"/>
    </row>
    <row r="6" spans="2:12" s="240" customFormat="1" ht="12.75">
      <c r="B6" s="315"/>
      <c r="C6" s="315"/>
      <c r="D6" s="315"/>
      <c r="E6" s="315"/>
      <c r="F6" s="315"/>
      <c r="G6" s="315"/>
      <c r="H6" s="315"/>
      <c r="I6" s="315"/>
      <c r="J6" s="315"/>
      <c r="K6" s="315"/>
      <c r="L6" s="315"/>
    </row>
    <row r="7" spans="2:32" ht="18.75">
      <c r="B7" s="612" t="s">
        <v>410</v>
      </c>
      <c r="C7" s="612"/>
      <c r="D7" s="612"/>
      <c r="E7" s="612"/>
      <c r="F7" s="612"/>
      <c r="G7" s="612"/>
      <c r="H7" s="612"/>
      <c r="I7" s="612"/>
      <c r="J7" s="612"/>
      <c r="K7" s="612"/>
      <c r="L7" s="612"/>
      <c r="M7" s="612"/>
      <c r="N7" s="381"/>
      <c r="O7" s="381"/>
      <c r="P7" s="381"/>
      <c r="Q7" s="381"/>
      <c r="R7" s="381"/>
      <c r="S7" s="381"/>
      <c r="T7" s="381"/>
      <c r="U7" s="381"/>
      <c r="V7" s="381"/>
      <c r="W7" s="381"/>
      <c r="X7" s="381"/>
      <c r="Y7" s="1"/>
      <c r="Z7" s="1"/>
      <c r="AA7" s="1"/>
      <c r="AB7" s="1"/>
      <c r="AC7" s="1"/>
      <c r="AD7" s="1"/>
      <c r="AE7" s="1"/>
      <c r="AF7" s="1"/>
    </row>
    <row r="8" spans="2:32" ht="12.75">
      <c r="B8" s="60"/>
      <c r="C8" s="60"/>
      <c r="D8" s="60"/>
      <c r="E8" s="60"/>
      <c r="F8" s="60"/>
      <c r="G8" s="60"/>
      <c r="H8" s="60"/>
      <c r="I8" s="60"/>
      <c r="J8" s="60"/>
      <c r="K8" s="60"/>
      <c r="L8" s="60"/>
      <c r="U8" s="1"/>
      <c r="Y8" s="1"/>
      <c r="Z8" s="1"/>
      <c r="AA8" s="1"/>
      <c r="AB8" s="1"/>
      <c r="AC8" s="1"/>
      <c r="AD8" s="1"/>
      <c r="AE8" s="1"/>
      <c r="AF8" s="1"/>
    </row>
    <row r="9" spans="2:32" ht="12.75">
      <c r="B9" s="60"/>
      <c r="C9" s="60"/>
      <c r="D9" s="60"/>
      <c r="E9" s="60"/>
      <c r="F9" s="60"/>
      <c r="G9" s="60"/>
      <c r="H9" s="60"/>
      <c r="I9" s="60"/>
      <c r="J9" s="60"/>
      <c r="K9" s="60"/>
      <c r="L9" s="60"/>
      <c r="U9" s="1"/>
      <c r="Y9" s="1"/>
      <c r="Z9" s="1"/>
      <c r="AA9" s="1"/>
      <c r="AB9" s="1"/>
      <c r="AC9" s="1"/>
      <c r="AD9" s="1"/>
      <c r="AE9" s="1"/>
      <c r="AF9" s="1"/>
    </row>
    <row r="10" spans="2:32" ht="12.75" customHeight="1">
      <c r="B10" s="352">
        <v>5.3</v>
      </c>
      <c r="C10" s="596" t="s">
        <v>400</v>
      </c>
      <c r="D10" s="596"/>
      <c r="E10" s="596"/>
      <c r="F10" s="596"/>
      <c r="G10" s="596"/>
      <c r="H10" s="596"/>
      <c r="I10" s="596"/>
      <c r="J10" s="596"/>
      <c r="K10" s="596"/>
      <c r="L10" s="596"/>
      <c r="M10" s="596"/>
      <c r="N10" s="596"/>
      <c r="O10" s="596"/>
      <c r="P10" s="596"/>
      <c r="Q10" s="596"/>
      <c r="R10" s="596"/>
      <c r="S10" s="596"/>
      <c r="T10" s="596"/>
      <c r="U10" s="596"/>
      <c r="V10" s="596"/>
      <c r="W10" s="596"/>
      <c r="X10" s="596"/>
      <c r="Y10" s="1"/>
      <c r="Z10" s="1"/>
      <c r="AA10" s="1"/>
      <c r="AB10" s="1"/>
      <c r="AC10" s="1"/>
      <c r="AD10" s="1"/>
      <c r="AE10" s="1"/>
      <c r="AF10" s="1"/>
    </row>
    <row r="11" spans="2:32" ht="12.75">
      <c r="B11" s="65"/>
      <c r="C11" s="596"/>
      <c r="D11" s="596"/>
      <c r="E11" s="596"/>
      <c r="F11" s="596"/>
      <c r="G11" s="596"/>
      <c r="H11" s="596"/>
      <c r="I11" s="596"/>
      <c r="J11" s="596"/>
      <c r="K11" s="596"/>
      <c r="L11" s="596"/>
      <c r="M11" s="596"/>
      <c r="N11" s="596"/>
      <c r="O11" s="596"/>
      <c r="P11" s="596"/>
      <c r="Q11" s="596"/>
      <c r="R11" s="596"/>
      <c r="S11" s="596"/>
      <c r="T11" s="596"/>
      <c r="U11" s="596"/>
      <c r="V11" s="596"/>
      <c r="W11" s="596"/>
      <c r="X11" s="596"/>
      <c r="Y11" s="1"/>
      <c r="Z11" s="1"/>
      <c r="AA11" s="1"/>
      <c r="AB11" s="1"/>
      <c r="AC11" s="1"/>
      <c r="AD11" s="1"/>
      <c r="AE11" s="1"/>
      <c r="AF11" s="1"/>
    </row>
    <row r="12" spans="2:32" ht="12.75">
      <c r="B12" s="65"/>
      <c r="C12" s="596"/>
      <c r="D12" s="596"/>
      <c r="E12" s="596"/>
      <c r="F12" s="596"/>
      <c r="G12" s="596"/>
      <c r="H12" s="596"/>
      <c r="I12" s="596"/>
      <c r="J12" s="596"/>
      <c r="K12" s="596"/>
      <c r="L12" s="596"/>
      <c r="M12" s="596"/>
      <c r="N12" s="596"/>
      <c r="O12" s="596"/>
      <c r="P12" s="596"/>
      <c r="Q12" s="596"/>
      <c r="R12" s="596"/>
      <c r="S12" s="596"/>
      <c r="T12" s="596"/>
      <c r="U12" s="596"/>
      <c r="V12" s="596"/>
      <c r="W12" s="596"/>
      <c r="X12" s="596"/>
      <c r="Y12" s="1"/>
      <c r="Z12" s="1"/>
      <c r="AA12" s="1"/>
      <c r="AB12" s="1"/>
      <c r="AC12" s="1"/>
      <c r="AD12" s="1"/>
      <c r="AE12" s="1"/>
      <c r="AF12" s="1"/>
    </row>
    <row r="13" spans="2:32" ht="12.75">
      <c r="B13" s="60"/>
      <c r="C13" s="60"/>
      <c r="D13" s="60"/>
      <c r="E13" s="60"/>
      <c r="F13" s="60"/>
      <c r="G13" s="60"/>
      <c r="H13" s="60"/>
      <c r="I13" s="60"/>
      <c r="J13" s="60"/>
      <c r="K13" s="60"/>
      <c r="L13" s="60"/>
      <c r="U13" s="1"/>
      <c r="Y13" s="1"/>
      <c r="Z13" s="1"/>
      <c r="AA13" s="1"/>
      <c r="AB13" s="1"/>
      <c r="AC13" s="1"/>
      <c r="AD13" s="1"/>
      <c r="AE13" s="1"/>
      <c r="AF13" s="1"/>
    </row>
    <row r="14" spans="2:32" ht="18.75">
      <c r="B14" s="368"/>
      <c r="C14" s="368"/>
      <c r="D14" s="368"/>
      <c r="E14" s="368"/>
      <c r="F14" s="368"/>
      <c r="G14" s="368"/>
      <c r="H14" s="368"/>
      <c r="I14" s="368"/>
      <c r="J14" s="368"/>
      <c r="K14" s="368"/>
      <c r="L14" s="368"/>
      <c r="M14" s="368"/>
      <c r="N14" s="612" t="s">
        <v>411</v>
      </c>
      <c r="O14" s="612"/>
      <c r="P14" s="612"/>
      <c r="Q14" s="612"/>
      <c r="R14" s="612"/>
      <c r="S14" s="612"/>
      <c r="T14" s="612"/>
      <c r="U14" s="612"/>
      <c r="V14" s="612"/>
      <c r="W14" s="612"/>
      <c r="X14" s="612"/>
      <c r="Y14" s="367"/>
      <c r="Z14" s="1"/>
      <c r="AA14" s="1"/>
      <c r="AB14" s="1"/>
      <c r="AC14" s="1"/>
      <c r="AD14" s="1"/>
      <c r="AE14" s="1"/>
      <c r="AF14" s="1"/>
    </row>
    <row r="15" spans="14:24" ht="12.75">
      <c r="N15" s="205"/>
      <c r="O15" s="205"/>
      <c r="P15" s="205"/>
      <c r="Q15" s="205"/>
      <c r="R15" s="205"/>
      <c r="S15" s="205"/>
      <c r="T15" s="205"/>
      <c r="V15" s="205"/>
      <c r="W15" s="205"/>
      <c r="X15" s="205"/>
    </row>
    <row r="16" spans="2:23" ht="13.5" thickBot="1">
      <c r="B16" s="4"/>
      <c r="C16" s="47"/>
      <c r="D16" s="47"/>
      <c r="E16" s="47"/>
      <c r="F16" s="47"/>
      <c r="G16" s="47"/>
      <c r="H16" s="47"/>
      <c r="I16" s="47"/>
      <c r="J16" s="47"/>
      <c r="K16" s="47"/>
      <c r="L16" s="47"/>
      <c r="M16" s="47"/>
      <c r="N16" s="47"/>
      <c r="O16" s="47"/>
      <c r="P16" s="47"/>
      <c r="Q16" s="5"/>
      <c r="R16" s="5"/>
      <c r="S16" s="5"/>
      <c r="T16" s="5"/>
      <c r="V16" s="47"/>
      <c r="W16" s="47"/>
    </row>
    <row r="17" spans="3:32" s="4" customFormat="1" ht="26.25" customHeight="1">
      <c r="C17" s="592" t="s">
        <v>28</v>
      </c>
      <c r="D17" s="615" t="s">
        <v>29</v>
      </c>
      <c r="E17" s="615"/>
      <c r="F17" s="615"/>
      <c r="G17" s="351"/>
      <c r="H17" s="615" t="s">
        <v>32</v>
      </c>
      <c r="I17" s="615"/>
      <c r="J17" s="615"/>
      <c r="K17" s="351"/>
      <c r="L17" s="351" t="s">
        <v>28</v>
      </c>
      <c r="M17" s="613" t="s">
        <v>397</v>
      </c>
      <c r="N17" s="613"/>
      <c r="O17" s="613"/>
      <c r="P17" s="351"/>
      <c r="Q17" s="613" t="s">
        <v>395</v>
      </c>
      <c r="R17" s="613"/>
      <c r="S17" s="350"/>
      <c r="T17" s="293"/>
      <c r="U17" s="293"/>
      <c r="V17" s="592" t="s">
        <v>392</v>
      </c>
      <c r="W17" s="592"/>
      <c r="Y17" s="57"/>
      <c r="Z17" s="57"/>
      <c r="AA17" s="57"/>
      <c r="AB17" s="57"/>
      <c r="AC17" s="57"/>
      <c r="AD17" s="57"/>
      <c r="AE17" s="57"/>
      <c r="AF17" s="57"/>
    </row>
    <row r="18" spans="3:32" s="4" customFormat="1" ht="12.75" customHeight="1">
      <c r="C18" s="624"/>
      <c r="D18" s="622" t="s">
        <v>30</v>
      </c>
      <c r="E18" s="622"/>
      <c r="F18" s="622"/>
      <c r="G18" s="351"/>
      <c r="H18" s="622"/>
      <c r="I18" s="622"/>
      <c r="J18" s="622"/>
      <c r="K18" s="351"/>
      <c r="L18" s="351"/>
      <c r="M18" s="622" t="s">
        <v>391</v>
      </c>
      <c r="N18" s="622"/>
      <c r="O18" s="622"/>
      <c r="P18" s="351"/>
      <c r="Q18" s="615"/>
      <c r="R18" s="615"/>
      <c r="S18" s="615" t="s">
        <v>396</v>
      </c>
      <c r="T18" s="615"/>
      <c r="U18" s="250"/>
      <c r="V18" s="397" t="s">
        <v>393</v>
      </c>
      <c r="W18" s="397" t="s">
        <v>394</v>
      </c>
      <c r="Y18" s="57"/>
      <c r="Z18" s="57"/>
      <c r="AA18" s="57"/>
      <c r="AB18" s="57"/>
      <c r="AC18" s="57"/>
      <c r="AD18" s="57"/>
      <c r="AE18" s="57"/>
      <c r="AF18" s="57"/>
    </row>
    <row r="19" spans="3:23" ht="13.5" thickBot="1">
      <c r="C19" s="625"/>
      <c r="D19" s="348">
        <v>2012</v>
      </c>
      <c r="E19" s="348">
        <v>2013</v>
      </c>
      <c r="F19" s="348">
        <v>2014</v>
      </c>
      <c r="G19" s="348"/>
      <c r="H19" s="348">
        <f>+D19</f>
        <v>2012</v>
      </c>
      <c r="I19" s="348">
        <f>+E19</f>
        <v>2013</v>
      </c>
      <c r="J19" s="348">
        <f>+F19</f>
        <v>2014</v>
      </c>
      <c r="K19" s="348"/>
      <c r="L19" s="348"/>
      <c r="M19" s="348">
        <f>+H19</f>
        <v>2012</v>
      </c>
      <c r="N19" s="348">
        <f>+I19</f>
        <v>2013</v>
      </c>
      <c r="O19" s="348">
        <f>+J19</f>
        <v>2014</v>
      </c>
      <c r="P19" s="287"/>
      <c r="Q19" s="348">
        <v>2012</v>
      </c>
      <c r="R19" s="348">
        <v>2014</v>
      </c>
      <c r="S19" s="348">
        <v>2012</v>
      </c>
      <c r="T19" s="348">
        <v>2014</v>
      </c>
      <c r="U19" s="295"/>
      <c r="V19" s="563" t="s">
        <v>398</v>
      </c>
      <c r="W19" s="563" t="s">
        <v>399</v>
      </c>
    </row>
    <row r="20" spans="3:12" ht="12.75">
      <c r="C20" s="7"/>
      <c r="D20" s="22"/>
      <c r="E20" s="22"/>
      <c r="F20" s="22"/>
      <c r="G20" s="22"/>
      <c r="H20" s="22"/>
      <c r="I20" s="22"/>
      <c r="J20" s="22"/>
      <c r="K20" s="22"/>
      <c r="L20" s="7"/>
    </row>
    <row r="21" spans="3:24" ht="12.75">
      <c r="C21" s="202" t="s">
        <v>33</v>
      </c>
      <c r="D21" s="203">
        <f>+'Rta_5.1'!D28</f>
        <v>1538</v>
      </c>
      <c r="E21" s="203">
        <f>+'Rta_5.1'!F28</f>
        <v>1435</v>
      </c>
      <c r="F21" s="203">
        <v>1254</v>
      </c>
      <c r="G21" s="203"/>
      <c r="H21" s="203">
        <f>+'Rta_5.1'!J28</f>
        <v>1077669</v>
      </c>
      <c r="I21" s="203">
        <f>+'Rta_5.1'!K28</f>
        <v>828098.6666666666</v>
      </c>
      <c r="J21" s="203">
        <f>+'Rta_5.1'!L28</f>
        <v>840877.083333333</v>
      </c>
      <c r="K21" s="203"/>
      <c r="L21" s="202" t="s">
        <v>33</v>
      </c>
      <c r="M21" s="204">
        <f aca="true" t="shared" si="0" ref="M21:O25">H21/$J21*100</f>
        <v>128.16011059880438</v>
      </c>
      <c r="N21" s="204">
        <f t="shared" si="0"/>
        <v>98.48034666184368</v>
      </c>
      <c r="O21" s="204">
        <f t="shared" si="0"/>
        <v>100</v>
      </c>
      <c r="P21" s="205"/>
      <c r="Q21" s="206">
        <f>D21*H21</f>
        <v>1657454922</v>
      </c>
      <c r="R21" s="206">
        <f>F21*J21</f>
        <v>1054459862.4999996</v>
      </c>
      <c r="S21" s="201">
        <f>Q21/Q$26</f>
        <v>0.5501484844056652</v>
      </c>
      <c r="T21" s="201">
        <f>R21/R$26</f>
        <v>0.4800943306610821</v>
      </c>
      <c r="U21" s="191"/>
      <c r="V21" s="209">
        <f>M21*T21</f>
        <v>61.52894251538324</v>
      </c>
      <c r="W21" s="209">
        <f>M21*S21</f>
        <v>70.50709060719466</v>
      </c>
      <c r="X21" s="23"/>
    </row>
    <row r="22" spans="3:24" ht="12.75">
      <c r="C22" s="313" t="s">
        <v>34</v>
      </c>
      <c r="D22" s="389">
        <f>+'Rta_5.1'!D29</f>
        <v>8.8</v>
      </c>
      <c r="E22" s="389">
        <f>+'Rta_5.1'!F29</f>
        <v>13.1</v>
      </c>
      <c r="F22" s="389">
        <f>+'Rta_5.1'!H29</f>
        <v>13.4</v>
      </c>
      <c r="G22" s="389"/>
      <c r="H22" s="389">
        <f>+'Rta_5.1'!J29</f>
        <v>428035.77499999997</v>
      </c>
      <c r="I22" s="389">
        <f>+'Rta_5.1'!K29</f>
        <v>384268.0916666666</v>
      </c>
      <c r="J22" s="389">
        <f>+'Rta_5.1'!L29</f>
        <v>291211.68333333335</v>
      </c>
      <c r="K22" s="389"/>
      <c r="L22" s="313" t="s">
        <v>34</v>
      </c>
      <c r="M22" s="390">
        <f t="shared" si="0"/>
        <v>146.98441013784873</v>
      </c>
      <c r="N22" s="390">
        <f t="shared" si="0"/>
        <v>131.95490210700677</v>
      </c>
      <c r="O22" s="390">
        <f t="shared" si="0"/>
        <v>100</v>
      </c>
      <c r="P22" s="391"/>
      <c r="Q22" s="392">
        <f>D22*H22</f>
        <v>3766714.82</v>
      </c>
      <c r="R22" s="392">
        <f>F22*J22</f>
        <v>3902236.556666667</v>
      </c>
      <c r="S22" s="393">
        <f aca="true" t="shared" si="1" ref="S22:T26">Q22/Q$26</f>
        <v>0.0012502617247115442</v>
      </c>
      <c r="T22" s="393">
        <f t="shared" si="1"/>
        <v>0.0017766836978625063</v>
      </c>
      <c r="U22" s="394"/>
      <c r="V22" s="395">
        <f>M22*T22</f>
        <v>0.26114480533185236</v>
      </c>
      <c r="W22" s="395">
        <f>M22*S22</f>
        <v>0.18376898212465573</v>
      </c>
      <c r="X22" s="23"/>
    </row>
    <row r="23" spans="3:24" ht="12.75">
      <c r="C23" s="202" t="s">
        <v>35</v>
      </c>
      <c r="D23" s="203">
        <f>+'Rta_5.1'!D30</f>
        <v>1869.97</v>
      </c>
      <c r="E23" s="203">
        <f>+'Rta_5.1'!F30</f>
        <v>1683.858</v>
      </c>
      <c r="F23" s="203">
        <f>+'Rta_5.1'!H30</f>
        <v>1766.102</v>
      </c>
      <c r="G23" s="203"/>
      <c r="H23" s="203">
        <f>+'Rta_5.1'!J30</f>
        <v>705090.6666666666</v>
      </c>
      <c r="I23" s="203">
        <f>+'Rta_5.1'!K30</f>
        <v>672995.4166666666</v>
      </c>
      <c r="J23" s="203">
        <f>+'Rta_5.1'!L30</f>
        <v>632831.4166666666</v>
      </c>
      <c r="K23" s="203"/>
      <c r="L23" s="202" t="s">
        <v>35</v>
      </c>
      <c r="M23" s="204">
        <f t="shared" si="0"/>
        <v>111.41840434860417</v>
      </c>
      <c r="N23" s="204">
        <f t="shared" si="0"/>
        <v>106.34671398135653</v>
      </c>
      <c r="O23" s="204">
        <f t="shared" si="0"/>
        <v>100</v>
      </c>
      <c r="P23" s="205"/>
      <c r="Q23" s="206">
        <f>D23*H23</f>
        <v>1318498393.9466667</v>
      </c>
      <c r="R23" s="206">
        <f>F23*J23</f>
        <v>1117644830.6378334</v>
      </c>
      <c r="S23" s="201">
        <f t="shared" si="1"/>
        <v>0.4376407970394639</v>
      </c>
      <c r="T23" s="201">
        <f t="shared" si="1"/>
        <v>0.5088623720676606</v>
      </c>
      <c r="U23" s="191"/>
      <c r="V23" s="209">
        <f>M23*T23</f>
        <v>56.69663352882447</v>
      </c>
      <c r="W23" s="209">
        <f>M23*S23</f>
        <v>48.7612392839884</v>
      </c>
      <c r="X23" s="23"/>
    </row>
    <row r="24" spans="3:24" ht="12.75">
      <c r="C24" s="313" t="s">
        <v>36</v>
      </c>
      <c r="D24" s="389">
        <f>+'Rta_5.1'!D31</f>
        <v>34.915</v>
      </c>
      <c r="E24" s="389">
        <f>+'Rta_5.1'!F31</f>
        <v>29.839</v>
      </c>
      <c r="F24" s="389">
        <f>+'Rta_5.1'!H31</f>
        <v>18.255</v>
      </c>
      <c r="G24" s="389"/>
      <c r="H24" s="389">
        <f>+'Rta_5.1'!J31</f>
        <v>592649</v>
      </c>
      <c r="I24" s="389">
        <f>+'Rta_5.1'!K31</f>
        <v>580672.1666666666</v>
      </c>
      <c r="J24" s="389">
        <f>+'Rta_5.1'!L31</f>
        <v>597159.8181818182</v>
      </c>
      <c r="K24" s="389"/>
      <c r="L24" s="313" t="s">
        <v>36</v>
      </c>
      <c r="M24" s="390">
        <f t="shared" si="0"/>
        <v>99.24462128152688</v>
      </c>
      <c r="N24" s="390">
        <f t="shared" si="0"/>
        <v>97.23898845616374</v>
      </c>
      <c r="O24" s="390">
        <f t="shared" si="0"/>
        <v>100</v>
      </c>
      <c r="P24" s="391"/>
      <c r="Q24" s="392">
        <f>D24*H24</f>
        <v>20692339.835</v>
      </c>
      <c r="R24" s="392">
        <f>F24*J24</f>
        <v>10901152.48090909</v>
      </c>
      <c r="S24" s="393">
        <f t="shared" si="1"/>
        <v>0.006868276927432615</v>
      </c>
      <c r="T24" s="393">
        <f t="shared" si="1"/>
        <v>0.004963281856312901</v>
      </c>
      <c r="U24" s="394"/>
      <c r="V24" s="395">
        <f>M24*T24</f>
        <v>0.4925790281432475</v>
      </c>
      <c r="W24" s="395">
        <f>M24*S24</f>
        <v>0.6816395425196989</v>
      </c>
      <c r="X24" s="23"/>
    </row>
    <row r="25" spans="3:24" ht="12.75">
      <c r="C25" s="207" t="s">
        <v>37</v>
      </c>
      <c r="D25" s="208">
        <f>+'Rta_5.1'!D32</f>
        <v>21.896</v>
      </c>
      <c r="E25" s="208">
        <f>+'Rta_5.1'!F32</f>
        <v>17.25</v>
      </c>
      <c r="F25" s="208">
        <f>+'Rta_5.1'!H32</f>
        <v>16.615</v>
      </c>
      <c r="G25" s="208"/>
      <c r="H25" s="208">
        <f>+'Rta_5.1'!J32</f>
        <v>563056.1916666667</v>
      </c>
      <c r="I25" s="208">
        <f>+'Rta_5.1'!K32</f>
        <v>583078.8250000001</v>
      </c>
      <c r="J25" s="208">
        <f>+'Rta_5.1'!L32</f>
        <v>568863.35</v>
      </c>
      <c r="K25" s="208"/>
      <c r="L25" s="207" t="s">
        <v>37</v>
      </c>
      <c r="M25" s="204">
        <f t="shared" si="0"/>
        <v>98.97916462128677</v>
      </c>
      <c r="N25" s="204">
        <f t="shared" si="0"/>
        <v>102.4989261480811</v>
      </c>
      <c r="O25" s="204">
        <f t="shared" si="0"/>
        <v>100</v>
      </c>
      <c r="P25" s="190"/>
      <c r="Q25" s="206">
        <f>D25*H25</f>
        <v>12328678.372733334</v>
      </c>
      <c r="R25" s="206">
        <f>F25*J25</f>
        <v>9451664.56025</v>
      </c>
      <c r="S25" s="201">
        <f t="shared" si="1"/>
        <v>0.004092179902726879</v>
      </c>
      <c r="T25" s="201">
        <f t="shared" si="1"/>
        <v>0.004303331717082115</v>
      </c>
      <c r="U25" s="191"/>
      <c r="V25" s="209">
        <f>M25*T25</f>
        <v>0.4259401784450753</v>
      </c>
      <c r="W25" s="209">
        <f>M25*S25</f>
        <v>0.40504054825192504</v>
      </c>
      <c r="X25" s="23"/>
    </row>
    <row r="26" spans="3:32" s="4" customFormat="1" ht="13.5" thickBot="1">
      <c r="C26" s="332" t="s">
        <v>38</v>
      </c>
      <c r="D26" s="384">
        <f>SUM(D21:D25)</f>
        <v>3473.581</v>
      </c>
      <c r="E26" s="384">
        <f>SUM(E21:E25)</f>
        <v>3179.0469999999996</v>
      </c>
      <c r="F26" s="384">
        <f>SUM(F21:F25)</f>
        <v>3068.3720000000003</v>
      </c>
      <c r="G26" s="384"/>
      <c r="H26" s="384" t="s">
        <v>39</v>
      </c>
      <c r="I26" s="384" t="s">
        <v>39</v>
      </c>
      <c r="J26" s="384" t="s">
        <v>39</v>
      </c>
      <c r="K26" s="384"/>
      <c r="L26" s="332" t="s">
        <v>38</v>
      </c>
      <c r="M26" s="385"/>
      <c r="N26" s="385"/>
      <c r="O26" s="385"/>
      <c r="P26" s="385"/>
      <c r="Q26" s="386">
        <f>SUM(Q21:Q25)</f>
        <v>3012741048.9743996</v>
      </c>
      <c r="R26" s="386">
        <f>SUM(R21:R25)</f>
        <v>2196359746.735658</v>
      </c>
      <c r="S26" s="396">
        <f t="shared" si="1"/>
        <v>1</v>
      </c>
      <c r="T26" s="396">
        <f t="shared" si="1"/>
        <v>1</v>
      </c>
      <c r="U26" s="387"/>
      <c r="V26" s="388">
        <f>SUM(V21:V25)</f>
        <v>119.4052400561279</v>
      </c>
      <c r="W26" s="388">
        <f>SUM(W21:W25)</f>
        <v>120.53877896407934</v>
      </c>
      <c r="X26" s="200"/>
      <c r="Y26" s="57"/>
      <c r="Z26" s="57"/>
      <c r="AA26" s="57"/>
      <c r="AB26" s="57"/>
      <c r="AC26" s="57"/>
      <c r="AD26" s="58"/>
      <c r="AE26" s="57"/>
      <c r="AF26" s="57"/>
    </row>
    <row r="27" spans="3:11" ht="12.75">
      <c r="C27" s="626" t="s">
        <v>325</v>
      </c>
      <c r="D27" s="626"/>
      <c r="E27" s="626"/>
      <c r="F27" s="626"/>
      <c r="G27" s="626"/>
      <c r="H27" s="626"/>
      <c r="I27" s="626"/>
      <c r="J27" s="626"/>
      <c r="K27" s="626"/>
    </row>
    <row r="28" ht="12.75">
      <c r="Z28" s="53"/>
    </row>
    <row r="29" spans="2:26" ht="15.75">
      <c r="B29" s="621" t="s">
        <v>267</v>
      </c>
      <c r="C29" s="621"/>
      <c r="D29" s="621"/>
      <c r="E29" s="621"/>
      <c r="F29" s="621"/>
      <c r="G29" s="621"/>
      <c r="H29" s="621"/>
      <c r="I29" s="621"/>
      <c r="J29" s="621"/>
      <c r="K29" s="621"/>
      <c r="L29" s="621"/>
      <c r="M29" s="621"/>
      <c r="N29" s="571" t="s">
        <v>150</v>
      </c>
      <c r="O29" s="571"/>
      <c r="P29" s="571"/>
      <c r="Q29" s="571"/>
      <c r="R29" s="571"/>
      <c r="S29" s="571"/>
      <c r="T29" s="571"/>
      <c r="U29" s="571"/>
      <c r="V29" s="571"/>
      <c r="W29" s="571"/>
      <c r="X29" s="571"/>
      <c r="Z29" s="53"/>
    </row>
    <row r="30" spans="14:26" ht="12.75">
      <c r="N30" s="205"/>
      <c r="O30" s="205"/>
      <c r="P30" s="205"/>
      <c r="Q30" s="205"/>
      <c r="R30" s="205"/>
      <c r="S30" s="205"/>
      <c r="T30" s="205"/>
      <c r="V30" s="205"/>
      <c r="W30" s="205"/>
      <c r="X30" s="205"/>
      <c r="Z30" s="53"/>
    </row>
    <row r="31" spans="3:26" ht="12.75">
      <c r="C31" s="5"/>
      <c r="D31" s="5"/>
      <c r="E31" s="5"/>
      <c r="F31" s="5"/>
      <c r="G31" s="5"/>
      <c r="H31" s="5"/>
      <c r="I31" s="5"/>
      <c r="J31" s="5"/>
      <c r="K31" s="5"/>
      <c r="L31" s="5"/>
      <c r="M31" s="5"/>
      <c r="N31" s="5"/>
      <c r="O31" s="5"/>
      <c r="P31" s="5"/>
      <c r="Q31" s="5"/>
      <c r="R31" s="5"/>
      <c r="S31" s="5"/>
      <c r="T31" s="5"/>
      <c r="Z31" s="53"/>
    </row>
    <row r="32" spans="3:26" ht="12.75">
      <c r="C32" s="5"/>
      <c r="D32" s="5"/>
      <c r="E32" s="5"/>
      <c r="F32" s="5"/>
      <c r="G32" s="5"/>
      <c r="H32" s="5"/>
      <c r="I32" s="5"/>
      <c r="J32" s="5"/>
      <c r="K32" s="5"/>
      <c r="L32" s="5"/>
      <c r="M32" s="5"/>
      <c r="N32" s="5"/>
      <c r="O32" s="5"/>
      <c r="P32" s="5"/>
      <c r="Q32" s="5"/>
      <c r="R32" s="5"/>
      <c r="S32" s="5"/>
      <c r="T32" s="5"/>
      <c r="Z32" s="53"/>
    </row>
    <row r="33" spans="3:20" ht="12.75">
      <c r="C33" s="5"/>
      <c r="D33" s="5"/>
      <c r="E33" s="5"/>
      <c r="F33" s="5"/>
      <c r="G33" s="5"/>
      <c r="H33" s="5"/>
      <c r="I33" s="5"/>
      <c r="J33" s="5"/>
      <c r="K33" s="5"/>
      <c r="L33" s="5"/>
      <c r="M33" s="5"/>
      <c r="N33" s="5"/>
      <c r="O33" s="5"/>
      <c r="P33" s="5"/>
      <c r="Q33" s="5"/>
      <c r="R33" s="5"/>
      <c r="S33" s="5"/>
      <c r="T33" s="5"/>
    </row>
    <row r="34" spans="3:27" ht="12.75">
      <c r="C34" s="5"/>
      <c r="D34" s="5"/>
      <c r="E34" s="5"/>
      <c r="F34" s="5"/>
      <c r="G34" s="5"/>
      <c r="H34" s="5"/>
      <c r="I34" s="5"/>
      <c r="J34" s="5"/>
      <c r="K34" s="5"/>
      <c r="L34" s="5"/>
      <c r="M34" s="5"/>
      <c r="N34" s="5"/>
      <c r="O34" s="5"/>
      <c r="P34" s="5"/>
      <c r="Q34" s="5"/>
      <c r="R34" s="5"/>
      <c r="S34" s="5"/>
      <c r="T34" s="5"/>
      <c r="Z34" s="55"/>
      <c r="AA34" s="54"/>
    </row>
    <row r="35" spans="3:20" ht="12.75">
      <c r="C35" s="5"/>
      <c r="D35" s="5"/>
      <c r="E35" s="5"/>
      <c r="F35" s="5"/>
      <c r="G35" s="5"/>
      <c r="H35" s="5"/>
      <c r="I35" s="5"/>
      <c r="J35" s="5"/>
      <c r="K35" s="5"/>
      <c r="L35" s="5"/>
      <c r="M35" s="5"/>
      <c r="N35" s="5"/>
      <c r="O35" s="5"/>
      <c r="P35" s="5"/>
      <c r="Q35" s="5"/>
      <c r="R35" s="5"/>
      <c r="S35" s="5"/>
      <c r="T35" s="5"/>
    </row>
    <row r="36" spans="3:20" ht="12.75">
      <c r="C36" s="5"/>
      <c r="D36" s="5"/>
      <c r="E36" s="5"/>
      <c r="F36" s="5"/>
      <c r="G36" s="5"/>
      <c r="H36" s="5"/>
      <c r="I36" s="5"/>
      <c r="J36" s="5"/>
      <c r="K36" s="5"/>
      <c r="L36" s="5"/>
      <c r="M36" s="5"/>
      <c r="N36" s="5"/>
      <c r="O36" s="5"/>
      <c r="P36" s="5"/>
      <c r="Q36" s="5"/>
      <c r="R36" s="5"/>
      <c r="S36" s="5"/>
      <c r="T36" s="5"/>
    </row>
    <row r="37" spans="3:20" ht="12.75">
      <c r="C37" s="5"/>
      <c r="D37" s="5"/>
      <c r="E37" s="5"/>
      <c r="F37" s="5"/>
      <c r="G37" s="5"/>
      <c r="H37" s="5"/>
      <c r="I37" s="5"/>
      <c r="J37" s="5"/>
      <c r="K37" s="5"/>
      <c r="L37" s="5"/>
      <c r="M37" s="5"/>
      <c r="N37" s="5"/>
      <c r="O37" s="5"/>
      <c r="P37" s="5"/>
      <c r="Q37" s="5"/>
      <c r="R37" s="5"/>
      <c r="S37" s="5"/>
      <c r="T37" s="5"/>
    </row>
    <row r="38" spans="3:20" ht="12.75">
      <c r="C38" s="5"/>
      <c r="D38" s="5"/>
      <c r="E38" s="5"/>
      <c r="F38" s="5"/>
      <c r="G38" s="5"/>
      <c r="H38" s="5"/>
      <c r="I38" s="5"/>
      <c r="J38" s="5"/>
      <c r="K38" s="5"/>
      <c r="L38" s="5"/>
      <c r="M38" s="5"/>
      <c r="N38" s="5"/>
      <c r="O38" s="5"/>
      <c r="P38" s="5"/>
      <c r="Q38" s="5"/>
      <c r="R38" s="5"/>
      <c r="S38" s="5"/>
      <c r="T38" s="5"/>
    </row>
    <row r="39" spans="3:20" ht="12.75">
      <c r="C39" s="5"/>
      <c r="D39" s="5"/>
      <c r="E39" s="5"/>
      <c r="F39" s="5"/>
      <c r="G39" s="5"/>
      <c r="H39" s="5"/>
      <c r="I39" s="5"/>
      <c r="J39" s="5"/>
      <c r="K39" s="5"/>
      <c r="L39" s="5"/>
      <c r="M39" s="5"/>
      <c r="N39" s="5"/>
      <c r="O39" s="5"/>
      <c r="P39" s="5"/>
      <c r="Q39" s="5"/>
      <c r="R39" s="5"/>
      <c r="S39" s="5"/>
      <c r="T39" s="5"/>
    </row>
    <row r="40" spans="3:20" ht="12.75">
      <c r="C40" s="5"/>
      <c r="D40" s="5"/>
      <c r="E40" s="5"/>
      <c r="F40" s="5"/>
      <c r="G40" s="5"/>
      <c r="H40" s="5"/>
      <c r="I40" s="5"/>
      <c r="J40" s="5"/>
      <c r="K40" s="5"/>
      <c r="L40" s="5"/>
      <c r="M40" s="5"/>
      <c r="N40" s="5"/>
      <c r="O40" s="5"/>
      <c r="P40" s="5"/>
      <c r="Q40" s="5"/>
      <c r="R40" s="5"/>
      <c r="S40" s="5"/>
      <c r="T40" s="5"/>
    </row>
    <row r="41" spans="3:20" ht="12.75">
      <c r="C41" s="5"/>
      <c r="D41" s="5"/>
      <c r="E41" s="5"/>
      <c r="F41" s="5"/>
      <c r="G41" s="5"/>
      <c r="H41" s="5"/>
      <c r="I41" s="5"/>
      <c r="J41" s="5"/>
      <c r="K41" s="5"/>
      <c r="L41" s="5"/>
      <c r="M41" s="5"/>
      <c r="N41" s="5"/>
      <c r="O41" s="5"/>
      <c r="P41" s="5"/>
      <c r="Q41" s="5"/>
      <c r="R41" s="5"/>
      <c r="S41" s="5"/>
      <c r="T41" s="5"/>
    </row>
    <row r="42" spans="3:20" ht="12.75">
      <c r="C42" s="42"/>
      <c r="D42" s="42"/>
      <c r="E42" s="42"/>
      <c r="F42" s="42"/>
      <c r="G42" s="42"/>
      <c r="H42" s="42"/>
      <c r="I42" s="42"/>
      <c r="J42" s="42"/>
      <c r="K42" s="5"/>
      <c r="L42" s="5"/>
      <c r="M42" s="5"/>
      <c r="N42" s="5"/>
      <c r="O42" s="5"/>
      <c r="P42" s="5"/>
      <c r="Q42" s="5"/>
      <c r="R42" s="5"/>
      <c r="S42" s="5"/>
      <c r="T42" s="5"/>
    </row>
    <row r="43" spans="3:20" ht="12.75">
      <c r="C43" s="18"/>
      <c r="D43" s="623"/>
      <c r="E43" s="623"/>
      <c r="F43" s="623"/>
      <c r="G43" s="18"/>
      <c r="H43" s="623"/>
      <c r="I43" s="623"/>
      <c r="J43" s="623"/>
      <c r="K43" s="5"/>
      <c r="L43" s="5"/>
      <c r="M43" s="5"/>
      <c r="N43" s="5"/>
      <c r="O43" s="5"/>
      <c r="P43" s="5"/>
      <c r="Q43" s="5"/>
      <c r="R43" s="5"/>
      <c r="S43" s="5"/>
      <c r="T43" s="5"/>
    </row>
    <row r="44" spans="3:20" ht="12.75">
      <c r="C44" s="42"/>
      <c r="D44" s="623"/>
      <c r="E44" s="623"/>
      <c r="F44" s="623"/>
      <c r="G44" s="18"/>
      <c r="H44" s="623"/>
      <c r="I44" s="623"/>
      <c r="J44" s="623"/>
      <c r="K44" s="5"/>
      <c r="L44" s="5"/>
      <c r="M44" s="5"/>
      <c r="N44" s="5"/>
      <c r="O44" s="5"/>
      <c r="P44" s="5"/>
      <c r="Q44" s="5"/>
      <c r="R44" s="5"/>
      <c r="S44" s="5"/>
      <c r="T44" s="5"/>
    </row>
    <row r="45" spans="3:20" ht="12.75">
      <c r="C45" s="42"/>
      <c r="D45" s="18"/>
      <c r="E45" s="18"/>
      <c r="F45" s="18"/>
      <c r="G45" s="18"/>
      <c r="H45" s="18"/>
      <c r="I45" s="18"/>
      <c r="J45" s="18"/>
      <c r="K45" s="5"/>
      <c r="L45" s="5"/>
      <c r="M45" s="5"/>
      <c r="N45" s="5"/>
      <c r="O45" s="5"/>
      <c r="P45" s="5"/>
      <c r="Q45" s="5"/>
      <c r="R45" s="5"/>
      <c r="S45" s="5"/>
      <c r="T45" s="5"/>
    </row>
    <row r="46" spans="3:20" ht="12.75">
      <c r="C46" s="42"/>
      <c r="D46" s="18"/>
      <c r="E46" s="18"/>
      <c r="F46" s="18"/>
      <c r="G46" s="18"/>
      <c r="H46" s="18"/>
      <c r="I46" s="18"/>
      <c r="J46" s="18"/>
      <c r="K46" s="5"/>
      <c r="L46" s="5"/>
      <c r="M46" s="5"/>
      <c r="N46" s="5"/>
      <c r="O46" s="5"/>
      <c r="P46" s="5"/>
      <c r="Q46" s="5"/>
      <c r="R46" s="5"/>
      <c r="S46" s="5"/>
      <c r="T46" s="5"/>
    </row>
    <row r="47" spans="3:20" ht="12.75">
      <c r="C47" s="42"/>
      <c r="D47" s="18"/>
      <c r="E47" s="18"/>
      <c r="F47" s="18"/>
      <c r="G47" s="18"/>
      <c r="H47" s="18"/>
      <c r="I47" s="18"/>
      <c r="J47" s="18"/>
      <c r="K47" s="5"/>
      <c r="L47" s="5"/>
      <c r="M47" s="5"/>
      <c r="N47" s="5"/>
      <c r="O47" s="5"/>
      <c r="P47" s="5"/>
      <c r="Q47" s="5"/>
      <c r="R47" s="5"/>
      <c r="S47" s="5"/>
      <c r="T47" s="5"/>
    </row>
    <row r="48" spans="3:20" ht="12.75">
      <c r="C48" s="18"/>
      <c r="D48" s="38"/>
      <c r="E48" s="38"/>
      <c r="F48" s="38"/>
      <c r="G48" s="38"/>
      <c r="H48" s="38"/>
      <c r="I48" s="38"/>
      <c r="J48" s="38"/>
      <c r="K48" s="5"/>
      <c r="L48" s="5"/>
      <c r="M48" s="5"/>
      <c r="N48" s="5"/>
      <c r="O48" s="5"/>
      <c r="P48" s="5"/>
      <c r="Q48" s="5"/>
      <c r="R48" s="5"/>
      <c r="S48" s="5"/>
      <c r="T48" s="5"/>
    </row>
    <row r="49" spans="3:20" ht="12.75">
      <c r="C49" s="18"/>
      <c r="D49" s="38"/>
      <c r="E49" s="38"/>
      <c r="F49" s="38"/>
      <c r="G49" s="38"/>
      <c r="H49" s="38"/>
      <c r="I49" s="38"/>
      <c r="J49" s="38"/>
      <c r="K49" s="5"/>
      <c r="L49" s="5"/>
      <c r="M49" s="5"/>
      <c r="N49" s="5"/>
      <c r="O49" s="5"/>
      <c r="P49" s="5"/>
      <c r="Q49" s="5"/>
      <c r="R49" s="5"/>
      <c r="S49" s="5"/>
      <c r="T49" s="5"/>
    </row>
    <row r="50" spans="3:20" ht="12.75">
      <c r="C50" s="18"/>
      <c r="D50" s="38"/>
      <c r="E50" s="38"/>
      <c r="F50" s="38"/>
      <c r="G50" s="38"/>
      <c r="H50" s="38"/>
      <c r="I50" s="38"/>
      <c r="J50" s="38"/>
      <c r="K50" s="5"/>
      <c r="L50" s="5"/>
      <c r="M50" s="5"/>
      <c r="N50" s="5"/>
      <c r="O50" s="5"/>
      <c r="P50" s="5"/>
      <c r="Q50" s="5"/>
      <c r="R50" s="5"/>
      <c r="S50" s="5"/>
      <c r="T50" s="5"/>
    </row>
    <row r="51" spans="3:20" ht="12.75">
      <c r="C51" s="18"/>
      <c r="D51" s="38"/>
      <c r="E51" s="38"/>
      <c r="F51" s="38"/>
      <c r="G51" s="38"/>
      <c r="H51" s="38"/>
      <c r="I51" s="38"/>
      <c r="J51" s="38"/>
      <c r="K51" s="5"/>
      <c r="L51" s="5"/>
      <c r="M51" s="5"/>
      <c r="N51" s="5"/>
      <c r="O51" s="5"/>
      <c r="P51" s="5"/>
      <c r="Q51" s="5"/>
      <c r="R51" s="5"/>
      <c r="S51" s="5"/>
      <c r="T51" s="5"/>
    </row>
    <row r="52" spans="3:20" ht="12.75">
      <c r="C52" s="18"/>
      <c r="D52" s="38"/>
      <c r="E52" s="38"/>
      <c r="F52" s="38"/>
      <c r="G52" s="38"/>
      <c r="H52" s="38"/>
      <c r="I52" s="38"/>
      <c r="J52" s="38"/>
      <c r="K52" s="5"/>
      <c r="L52" s="5"/>
      <c r="M52" s="5"/>
      <c r="N52" s="5"/>
      <c r="O52" s="5"/>
      <c r="P52" s="5"/>
      <c r="Q52" s="5"/>
      <c r="R52" s="5"/>
      <c r="S52" s="5"/>
      <c r="T52" s="5"/>
    </row>
    <row r="53" spans="3:20" ht="12.75">
      <c r="C53" s="18"/>
      <c r="D53" s="38"/>
      <c r="E53" s="38"/>
      <c r="F53" s="38"/>
      <c r="G53" s="38"/>
      <c r="H53" s="38"/>
      <c r="I53" s="38"/>
      <c r="J53" s="38"/>
      <c r="K53" s="5"/>
      <c r="L53" s="5"/>
      <c r="M53" s="5"/>
      <c r="N53" s="5"/>
      <c r="O53" s="5"/>
      <c r="P53" s="5"/>
      <c r="Q53" s="5"/>
      <c r="R53" s="5"/>
      <c r="S53" s="5"/>
      <c r="T53" s="5"/>
    </row>
    <row r="54" spans="3:20" ht="12.75">
      <c r="C54" s="18"/>
      <c r="D54" s="38"/>
      <c r="E54" s="38"/>
      <c r="F54" s="38"/>
      <c r="G54" s="38"/>
      <c r="H54" s="38"/>
      <c r="I54" s="38"/>
      <c r="J54" s="38"/>
      <c r="K54" s="5"/>
      <c r="L54" s="5"/>
      <c r="M54" s="5"/>
      <c r="N54" s="5"/>
      <c r="O54" s="5"/>
      <c r="P54" s="5"/>
      <c r="Q54" s="5"/>
      <c r="R54" s="5"/>
      <c r="S54" s="5"/>
      <c r="T54" s="5"/>
    </row>
    <row r="55" spans="3:20" ht="12.75">
      <c r="C55" s="18"/>
      <c r="D55" s="38"/>
      <c r="E55" s="38"/>
      <c r="F55" s="38"/>
      <c r="G55" s="38"/>
      <c r="H55" s="56"/>
      <c r="I55" s="56"/>
      <c r="J55" s="56"/>
      <c r="K55" s="5"/>
      <c r="L55" s="5"/>
      <c r="M55" s="5"/>
      <c r="N55" s="5"/>
      <c r="O55" s="5"/>
      <c r="P55" s="5"/>
      <c r="Q55" s="5"/>
      <c r="R55" s="5"/>
      <c r="S55" s="5"/>
      <c r="T55" s="5"/>
    </row>
    <row r="56" spans="3:20" ht="12.75">
      <c r="C56" s="18"/>
      <c r="D56" s="38"/>
      <c r="E56" s="38"/>
      <c r="F56" s="38"/>
      <c r="G56" s="38"/>
      <c r="H56" s="38"/>
      <c r="I56" s="38"/>
      <c r="J56" s="38"/>
      <c r="K56" s="5"/>
      <c r="L56" s="5"/>
      <c r="M56" s="5"/>
      <c r="N56" s="5"/>
      <c r="O56" s="5"/>
      <c r="P56" s="5"/>
      <c r="Q56" s="5"/>
      <c r="R56" s="5"/>
      <c r="S56" s="5"/>
      <c r="T56" s="5"/>
    </row>
    <row r="57" spans="3:20" ht="12.75">
      <c r="C57" s="5"/>
      <c r="D57" s="5"/>
      <c r="E57" s="5"/>
      <c r="F57" s="5"/>
      <c r="G57" s="5"/>
      <c r="H57" s="5"/>
      <c r="I57" s="5"/>
      <c r="J57" s="5"/>
      <c r="K57" s="5"/>
      <c r="L57" s="5"/>
      <c r="M57" s="5"/>
      <c r="N57" s="5"/>
      <c r="O57" s="5"/>
      <c r="P57" s="5"/>
      <c r="Q57" s="5"/>
      <c r="R57" s="5"/>
      <c r="S57" s="5"/>
      <c r="T57" s="5"/>
    </row>
    <row r="58" spans="3:20" ht="12.75">
      <c r="C58" s="5"/>
      <c r="D58" s="5"/>
      <c r="E58" s="5"/>
      <c r="F58" s="5"/>
      <c r="G58" s="5"/>
      <c r="H58" s="5"/>
      <c r="I58" s="5"/>
      <c r="J58" s="5"/>
      <c r="K58" s="5"/>
      <c r="L58" s="5"/>
      <c r="M58" s="5"/>
      <c r="N58" s="5"/>
      <c r="O58" s="5"/>
      <c r="P58" s="5"/>
      <c r="Q58" s="5"/>
      <c r="R58" s="5"/>
      <c r="S58" s="5"/>
      <c r="T58" s="5"/>
    </row>
    <row r="59" spans="3:20" ht="12.75">
      <c r="C59" s="5"/>
      <c r="D59" s="5"/>
      <c r="E59" s="5"/>
      <c r="F59" s="5"/>
      <c r="G59" s="5"/>
      <c r="H59" s="5"/>
      <c r="I59" s="5"/>
      <c r="J59" s="5"/>
      <c r="K59" s="5"/>
      <c r="L59" s="5"/>
      <c r="M59" s="5"/>
      <c r="N59" s="5"/>
      <c r="O59" s="5"/>
      <c r="P59" s="5"/>
      <c r="Q59" s="5"/>
      <c r="R59" s="5"/>
      <c r="S59" s="5"/>
      <c r="T59" s="5"/>
    </row>
    <row r="60" spans="3:20" ht="12.75">
      <c r="C60" s="5"/>
      <c r="D60" s="5"/>
      <c r="E60" s="5"/>
      <c r="F60" s="5"/>
      <c r="G60" s="5"/>
      <c r="H60" s="5"/>
      <c r="I60" s="5"/>
      <c r="J60" s="5"/>
      <c r="K60" s="5"/>
      <c r="L60" s="5"/>
      <c r="M60" s="5"/>
      <c r="N60" s="5"/>
      <c r="O60" s="5"/>
      <c r="P60" s="5"/>
      <c r="Q60" s="5"/>
      <c r="R60" s="5"/>
      <c r="S60" s="5"/>
      <c r="T60" s="5"/>
    </row>
    <row r="61" spans="3:20" ht="12.75">
      <c r="C61" s="5"/>
      <c r="D61" s="5"/>
      <c r="E61" s="5"/>
      <c r="F61" s="5"/>
      <c r="G61" s="5"/>
      <c r="H61" s="5"/>
      <c r="I61" s="5"/>
      <c r="J61" s="5"/>
      <c r="K61" s="5"/>
      <c r="L61" s="5"/>
      <c r="M61" s="5"/>
      <c r="N61" s="5"/>
      <c r="O61" s="5"/>
      <c r="P61" s="5"/>
      <c r="Q61" s="5"/>
      <c r="R61" s="5"/>
      <c r="S61" s="5"/>
      <c r="T61" s="5"/>
    </row>
    <row r="62" spans="3:20" ht="12.75">
      <c r="C62" s="5"/>
      <c r="D62" s="5"/>
      <c r="E62" s="5"/>
      <c r="F62" s="5"/>
      <c r="G62" s="5"/>
      <c r="H62" s="5"/>
      <c r="I62" s="5"/>
      <c r="J62" s="5"/>
      <c r="K62" s="5"/>
      <c r="L62" s="5"/>
      <c r="M62" s="5"/>
      <c r="N62" s="5"/>
      <c r="O62" s="5"/>
      <c r="P62" s="5"/>
      <c r="Q62" s="5"/>
      <c r="R62" s="5"/>
      <c r="S62" s="5"/>
      <c r="T62" s="5"/>
    </row>
    <row r="63" spans="3:20" ht="12.75">
      <c r="C63" s="5"/>
      <c r="D63" s="5"/>
      <c r="E63" s="5"/>
      <c r="F63" s="5"/>
      <c r="G63" s="5"/>
      <c r="H63" s="5"/>
      <c r="I63" s="5"/>
      <c r="J63" s="5"/>
      <c r="K63" s="5"/>
      <c r="L63" s="5"/>
      <c r="M63" s="5"/>
      <c r="N63" s="5"/>
      <c r="O63" s="5"/>
      <c r="P63" s="5"/>
      <c r="Q63" s="5"/>
      <c r="R63" s="5"/>
      <c r="S63" s="5"/>
      <c r="T63" s="5"/>
    </row>
    <row r="64" spans="3:20" ht="12.75">
      <c r="C64" s="5"/>
      <c r="D64" s="5"/>
      <c r="E64" s="5"/>
      <c r="F64" s="5"/>
      <c r="G64" s="5"/>
      <c r="H64" s="5"/>
      <c r="I64" s="5"/>
      <c r="J64" s="5"/>
      <c r="K64" s="5"/>
      <c r="L64" s="5"/>
      <c r="M64" s="5"/>
      <c r="N64" s="5"/>
      <c r="O64" s="5"/>
      <c r="P64" s="5"/>
      <c r="Q64" s="5"/>
      <c r="R64" s="5"/>
      <c r="S64" s="5"/>
      <c r="T64" s="5"/>
    </row>
    <row r="65" spans="3:20" ht="12.75">
      <c r="C65" s="5"/>
      <c r="D65" s="5"/>
      <c r="E65" s="5"/>
      <c r="F65" s="5"/>
      <c r="G65" s="5"/>
      <c r="H65" s="5"/>
      <c r="I65" s="5"/>
      <c r="J65" s="5"/>
      <c r="K65" s="5"/>
      <c r="L65" s="5"/>
      <c r="M65" s="5"/>
      <c r="N65" s="5"/>
      <c r="O65" s="5"/>
      <c r="P65" s="5"/>
      <c r="Q65" s="5"/>
      <c r="R65" s="5"/>
      <c r="S65" s="5"/>
      <c r="T65" s="5"/>
    </row>
    <row r="66" spans="3:20" ht="12.75">
      <c r="C66" s="5"/>
      <c r="D66" s="5"/>
      <c r="E66" s="5"/>
      <c r="F66" s="5"/>
      <c r="G66" s="5"/>
      <c r="H66" s="5"/>
      <c r="I66" s="5"/>
      <c r="J66" s="5"/>
      <c r="K66" s="5"/>
      <c r="L66" s="5"/>
      <c r="M66" s="5"/>
      <c r="N66" s="5"/>
      <c r="O66" s="5"/>
      <c r="P66" s="5"/>
      <c r="Q66" s="5"/>
      <c r="R66" s="5"/>
      <c r="S66" s="5"/>
      <c r="T66" s="5"/>
    </row>
    <row r="67" spans="3:20" ht="12.75">
      <c r="C67" s="5"/>
      <c r="D67" s="5"/>
      <c r="E67" s="5"/>
      <c r="F67" s="5"/>
      <c r="G67" s="5"/>
      <c r="H67" s="5"/>
      <c r="I67" s="5"/>
      <c r="J67" s="5"/>
      <c r="K67" s="5"/>
      <c r="L67" s="5"/>
      <c r="M67" s="5"/>
      <c r="N67" s="5"/>
      <c r="O67" s="5"/>
      <c r="P67" s="5"/>
      <c r="Q67" s="5"/>
      <c r="R67" s="5"/>
      <c r="S67" s="5"/>
      <c r="T67" s="5"/>
    </row>
    <row r="68" spans="3:20" ht="12.75">
      <c r="C68" s="5"/>
      <c r="D68" s="5"/>
      <c r="E68" s="5"/>
      <c r="F68" s="5"/>
      <c r="G68" s="5"/>
      <c r="H68" s="5"/>
      <c r="I68" s="5"/>
      <c r="J68" s="5"/>
      <c r="K68" s="5"/>
      <c r="L68" s="5"/>
      <c r="M68" s="5"/>
      <c r="N68" s="5"/>
      <c r="O68" s="5"/>
      <c r="P68" s="5"/>
      <c r="Q68" s="5"/>
      <c r="R68" s="5"/>
      <c r="S68" s="5"/>
      <c r="T68" s="5"/>
    </row>
    <row r="69" spans="3:20" ht="12.75">
      <c r="C69" s="5"/>
      <c r="D69" s="5"/>
      <c r="E69" s="5"/>
      <c r="F69" s="5"/>
      <c r="G69" s="5"/>
      <c r="H69" s="5"/>
      <c r="I69" s="5"/>
      <c r="J69" s="5"/>
      <c r="K69" s="5"/>
      <c r="L69" s="5"/>
      <c r="M69" s="5"/>
      <c r="N69" s="5"/>
      <c r="O69" s="5"/>
      <c r="P69" s="5"/>
      <c r="Q69" s="5"/>
      <c r="R69" s="5"/>
      <c r="S69" s="5"/>
      <c r="T69" s="5"/>
    </row>
    <row r="70" spans="3:20" ht="12.75">
      <c r="C70" s="5"/>
      <c r="D70" s="5"/>
      <c r="E70" s="5"/>
      <c r="F70" s="5"/>
      <c r="G70" s="5"/>
      <c r="H70" s="5"/>
      <c r="I70" s="5"/>
      <c r="J70" s="5"/>
      <c r="K70" s="5"/>
      <c r="L70" s="5"/>
      <c r="M70" s="5"/>
      <c r="N70" s="5"/>
      <c r="O70" s="5"/>
      <c r="P70" s="5"/>
      <c r="Q70" s="5"/>
      <c r="R70" s="5"/>
      <c r="S70" s="5"/>
      <c r="T70" s="5"/>
    </row>
    <row r="71" spans="3:20" ht="12.75">
      <c r="C71" s="5"/>
      <c r="D71" s="5"/>
      <c r="E71" s="5"/>
      <c r="F71" s="5"/>
      <c r="G71" s="5"/>
      <c r="H71" s="5"/>
      <c r="I71" s="5"/>
      <c r="J71" s="5"/>
      <c r="K71" s="5"/>
      <c r="L71" s="5"/>
      <c r="M71" s="5"/>
      <c r="N71" s="5"/>
      <c r="O71" s="5"/>
      <c r="P71" s="5"/>
      <c r="Q71" s="5"/>
      <c r="R71" s="5"/>
      <c r="S71" s="5"/>
      <c r="T71" s="5"/>
    </row>
    <row r="72" spans="3:20" ht="12.75">
      <c r="C72" s="5"/>
      <c r="D72" s="5"/>
      <c r="E72" s="5"/>
      <c r="F72" s="5"/>
      <c r="G72" s="5"/>
      <c r="H72" s="5"/>
      <c r="I72" s="5"/>
      <c r="J72" s="5"/>
      <c r="K72" s="5"/>
      <c r="L72" s="5"/>
      <c r="M72" s="5"/>
      <c r="N72" s="5"/>
      <c r="O72" s="5"/>
      <c r="P72" s="5"/>
      <c r="Q72" s="5"/>
      <c r="R72" s="5"/>
      <c r="S72" s="5"/>
      <c r="T72" s="5"/>
    </row>
  </sheetData>
  <sheetProtection password="E892" sheet="1" formatCells="0" formatColumns="0" formatRows="0" insertColumns="0" insertRows="0" insertHyperlinks="0" deleteColumns="0" deleteRows="0" sort="0" autoFilter="0" pivotTables="0"/>
  <mergeCells count="22">
    <mergeCell ref="C17:C19"/>
    <mergeCell ref="C27:K27"/>
    <mergeCell ref="D17:F17"/>
    <mergeCell ref="H17:J17"/>
    <mergeCell ref="D44:F44"/>
    <mergeCell ref="H44:J44"/>
    <mergeCell ref="M17:O17"/>
    <mergeCell ref="M18:O18"/>
    <mergeCell ref="D18:F18"/>
    <mergeCell ref="H18:J18"/>
    <mergeCell ref="D43:F43"/>
    <mergeCell ref="H43:J43"/>
    <mergeCell ref="C10:X12"/>
    <mergeCell ref="N29:X29"/>
    <mergeCell ref="B29:M29"/>
    <mergeCell ref="T2:X2"/>
    <mergeCell ref="W4:X4"/>
    <mergeCell ref="B7:M7"/>
    <mergeCell ref="N14:X14"/>
    <mergeCell ref="V17:W17"/>
    <mergeCell ref="Q17:R18"/>
    <mergeCell ref="S18:T18"/>
  </mergeCells>
  <hyperlinks>
    <hyperlink ref="B4" location="Ejercicios!B6" display="Volver a ejercicios"/>
    <hyperlink ref="W4:X4" location="Índice!B6" display="Volver al índice"/>
    <hyperlink ref="W4" location="Índice!E7" display="Volver al Índice"/>
  </hyperlinks>
  <printOptions horizontalCentered="1" verticalCentered="1"/>
  <pageMargins left="0.75" right="0.75" top="1" bottom="1" header="0.5" footer="0.5"/>
  <pageSetup fitToHeight="1" fitToWidth="1" horizontalDpi="600" verticalDpi="600" orientation="landscape" scale="48"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dimension ref="B2:M47"/>
  <sheetViews>
    <sheetView showGridLines="0" zoomScaleSheetLayoutView="100" zoomScalePageLayoutView="0" workbookViewId="0" topLeftCell="A1">
      <selection activeCell="F46" sqref="F46"/>
    </sheetView>
  </sheetViews>
  <sheetFormatPr defaultColWidth="9.140625" defaultRowHeight="12.75"/>
  <cols>
    <col min="1" max="1" width="9.140625" style="0" customWidth="1"/>
    <col min="2" max="2" width="5.8515625" style="0" customWidth="1"/>
    <col min="3" max="3" width="7.7109375" style="0" customWidth="1"/>
    <col min="4" max="4" width="10.7109375" style="0" customWidth="1"/>
    <col min="5" max="5" width="11.57421875" style="0" customWidth="1"/>
    <col min="6" max="6" width="13.140625" style="0" customWidth="1"/>
    <col min="7" max="9" width="9.140625" style="0" customWidth="1"/>
    <col min="10" max="10" width="17.00390625" style="0" customWidth="1"/>
    <col min="11" max="11" width="8.7109375" style="0" customWidth="1"/>
  </cols>
  <sheetData>
    <row r="2" spans="2:10" s="365" customFormat="1" ht="12.75">
      <c r="B2" s="315"/>
      <c r="C2" s="315"/>
      <c r="D2" s="315"/>
      <c r="E2" s="315"/>
      <c r="F2" s="618" t="s">
        <v>149</v>
      </c>
      <c r="G2" s="618"/>
      <c r="H2" s="618"/>
      <c r="I2" s="618"/>
      <c r="J2" s="618"/>
    </row>
    <row r="3" spans="2:10" s="365" customFormat="1" ht="12.75">
      <c r="B3" s="315"/>
      <c r="C3" s="315"/>
      <c r="D3" s="315"/>
      <c r="E3" s="315"/>
      <c r="F3" s="315"/>
      <c r="G3" s="315"/>
      <c r="H3" s="282"/>
      <c r="I3" s="282"/>
      <c r="J3" s="282"/>
    </row>
    <row r="4" spans="2:10" s="365" customFormat="1" ht="12.75">
      <c r="B4" s="383" t="s">
        <v>205</v>
      </c>
      <c r="C4" s="383"/>
      <c r="D4" s="383"/>
      <c r="E4" s="383"/>
      <c r="F4" s="315"/>
      <c r="G4" s="315"/>
      <c r="H4" s="282"/>
      <c r="I4" s="282"/>
      <c r="J4" s="382" t="s">
        <v>148</v>
      </c>
    </row>
    <row r="5" spans="2:8" ht="12.75">
      <c r="B5" s="60"/>
      <c r="C5" s="60"/>
      <c r="D5" s="60"/>
      <c r="E5" s="60"/>
      <c r="F5" s="60"/>
      <c r="G5" s="60"/>
      <c r="H5" s="60"/>
    </row>
    <row r="6" spans="2:11" ht="18.75">
      <c r="B6" s="619" t="s">
        <v>410</v>
      </c>
      <c r="C6" s="619"/>
      <c r="D6" s="619"/>
      <c r="E6" s="619"/>
      <c r="F6" s="619"/>
      <c r="G6" s="380"/>
      <c r="H6" s="380"/>
      <c r="I6" s="380"/>
      <c r="J6" s="380"/>
      <c r="K6" s="379"/>
    </row>
    <row r="7" spans="2:8" ht="12.75">
      <c r="B7" s="60"/>
      <c r="C7" s="60"/>
      <c r="D7" s="60"/>
      <c r="E7" s="60"/>
      <c r="F7" s="60"/>
      <c r="G7" s="60"/>
      <c r="H7" s="60"/>
    </row>
    <row r="8" spans="2:13" ht="12.75" customHeight="1">
      <c r="B8" s="211">
        <v>5.4</v>
      </c>
      <c r="C8" s="596" t="s">
        <v>223</v>
      </c>
      <c r="D8" s="596"/>
      <c r="E8" s="596"/>
      <c r="F8" s="596"/>
      <c r="G8" s="596"/>
      <c r="H8" s="596"/>
      <c r="I8" s="596"/>
      <c r="J8" s="596"/>
      <c r="K8" s="399"/>
      <c r="L8" s="399"/>
      <c r="M8" s="399"/>
    </row>
    <row r="9" spans="2:10" ht="12.75">
      <c r="B9" s="60"/>
      <c r="C9" s="596"/>
      <c r="D9" s="596"/>
      <c r="E9" s="596"/>
      <c r="F9" s="596"/>
      <c r="G9" s="596"/>
      <c r="H9" s="596"/>
      <c r="I9" s="596"/>
      <c r="J9" s="596"/>
    </row>
    <row r="10" spans="2:10" ht="12.75">
      <c r="B10" s="60"/>
      <c r="C10" s="596"/>
      <c r="D10" s="596"/>
      <c r="E10" s="596"/>
      <c r="F10" s="596"/>
      <c r="G10" s="596"/>
      <c r="H10" s="596"/>
      <c r="I10" s="596"/>
      <c r="J10" s="596"/>
    </row>
    <row r="11" spans="2:10" ht="12.75">
      <c r="B11" s="60"/>
      <c r="C11" s="596"/>
      <c r="D11" s="596"/>
      <c r="E11" s="596"/>
      <c r="F11" s="596"/>
      <c r="G11" s="596"/>
      <c r="H11" s="596"/>
      <c r="I11" s="596"/>
      <c r="J11" s="596"/>
    </row>
    <row r="12" spans="2:10" ht="12.75">
      <c r="B12" s="60"/>
      <c r="C12" s="69"/>
      <c r="D12" s="69"/>
      <c r="E12" s="69"/>
      <c r="F12" s="69"/>
      <c r="G12" s="69"/>
      <c r="H12" s="69"/>
      <c r="I12" s="69"/>
      <c r="J12" s="69"/>
    </row>
    <row r="13" spans="2:11" ht="18.75">
      <c r="B13" s="380"/>
      <c r="C13" s="380"/>
      <c r="D13" s="380"/>
      <c r="E13" s="380"/>
      <c r="F13" s="380"/>
      <c r="G13" s="619" t="s">
        <v>411</v>
      </c>
      <c r="H13" s="619"/>
      <c r="I13" s="619"/>
      <c r="J13" s="619"/>
      <c r="K13" s="398"/>
    </row>
    <row r="16" ht="12.75">
      <c r="B16" s="4"/>
    </row>
    <row r="17" ht="12.75">
      <c r="E17" t="s">
        <v>119</v>
      </c>
    </row>
    <row r="20" spans="3:10" ht="12.75">
      <c r="C20" s="573" t="s">
        <v>117</v>
      </c>
      <c r="D20" s="573"/>
      <c r="E20" s="573"/>
      <c r="F20" s="573"/>
      <c r="G20" s="573"/>
      <c r="H20" s="573"/>
      <c r="I20" s="573"/>
      <c r="J20" s="573"/>
    </row>
    <row r="21" spans="3:10" ht="12.75">
      <c r="C21" s="573"/>
      <c r="D21" s="573"/>
      <c r="E21" s="573"/>
      <c r="F21" s="573"/>
      <c r="G21" s="573"/>
      <c r="H21" s="573"/>
      <c r="I21" s="573"/>
      <c r="J21" s="573"/>
    </row>
    <row r="29" spans="3:10" ht="12.75">
      <c r="C29" s="581" t="s">
        <v>199</v>
      </c>
      <c r="D29" s="581"/>
      <c r="E29" s="581"/>
      <c r="F29" s="581"/>
      <c r="G29" s="581"/>
      <c r="H29" s="581"/>
      <c r="I29" s="581"/>
      <c r="J29" s="581"/>
    </row>
    <row r="30" spans="3:10" ht="12.75">
      <c r="C30" s="581"/>
      <c r="D30" s="581"/>
      <c r="E30" s="581"/>
      <c r="F30" s="581"/>
      <c r="G30" s="581"/>
      <c r="H30" s="581"/>
      <c r="I30" s="581"/>
      <c r="J30" s="581"/>
    </row>
    <row r="32" ht="12.75">
      <c r="C32" s="4" t="s">
        <v>118</v>
      </c>
    </row>
    <row r="35" ht="12.75">
      <c r="E35" t="s">
        <v>119</v>
      </c>
    </row>
    <row r="44" spans="3:10" ht="15" customHeight="1">
      <c r="C44" s="581" t="s">
        <v>198</v>
      </c>
      <c r="D44" s="581"/>
      <c r="E44" s="581"/>
      <c r="F44" s="581"/>
      <c r="G44" s="581"/>
      <c r="H44" s="581"/>
      <c r="I44" s="581"/>
      <c r="J44" s="581"/>
    </row>
    <row r="45" spans="3:10" ht="12.75">
      <c r="C45" s="581"/>
      <c r="D45" s="581"/>
      <c r="E45" s="581"/>
      <c r="F45" s="581"/>
      <c r="G45" s="581"/>
      <c r="H45" s="581"/>
      <c r="I45" s="581"/>
      <c r="J45" s="581"/>
    </row>
    <row r="47" spans="2:10" ht="15.75">
      <c r="B47" s="628" t="s">
        <v>267</v>
      </c>
      <c r="C47" s="628"/>
      <c r="D47" s="628"/>
      <c r="E47" s="628"/>
      <c r="F47" s="628"/>
      <c r="G47" s="627" t="s">
        <v>150</v>
      </c>
      <c r="H47" s="627"/>
      <c r="I47" s="627"/>
      <c r="J47" s="627"/>
    </row>
  </sheetData>
  <sheetProtection password="E892" sheet="1" formatCells="0" formatColumns="0" formatRows="0" insertColumns="0" insertRows="0" insertHyperlinks="0" deleteColumns="0" deleteRows="0" sort="0" autoFilter="0" pivotTables="0"/>
  <mergeCells count="9">
    <mergeCell ref="F2:J2"/>
    <mergeCell ref="G13:J13"/>
    <mergeCell ref="B6:F6"/>
    <mergeCell ref="C8:J11"/>
    <mergeCell ref="G47:J47"/>
    <mergeCell ref="C20:J21"/>
    <mergeCell ref="C44:J45"/>
    <mergeCell ref="C29:J30"/>
    <mergeCell ref="B47:F47"/>
  </mergeCells>
  <hyperlinks>
    <hyperlink ref="J4" location="Índice!B6" display="Volver al índice"/>
    <hyperlink ref="B4" location="Ejercicios!B6" display="Volver a ejercicios"/>
  </hyperlinks>
  <printOptions horizontalCentered="1" verticalCentered="1"/>
  <pageMargins left="0.75" right="0.75" top="1" bottom="1" header="0.5" footer="0.5"/>
  <pageSetup horizontalDpi="600" verticalDpi="600" orientation="portrait" scale="80" r:id="rId8"/>
  <headerFooter alignWithMargins="0">
    <oddFooter>&amp;R&amp;A</oddFooter>
  </headerFooter>
  <drawing r:id="rId7"/>
  <legacyDrawing r:id="rId6"/>
  <oleObjects>
    <oleObject progId="Equation.3" shapeId="6216800" r:id="rId1"/>
    <oleObject progId="Equation.3" shapeId="6217262" r:id="rId2"/>
    <oleObject progId="Equation.3" shapeId="6218286" r:id="rId3"/>
    <oleObject progId="Equation.3" shapeId="6222695" r:id="rId4"/>
    <oleObject progId="Equation.3" shapeId="6223037" r:id="rId5"/>
  </oleObjects>
</worksheet>
</file>

<file path=xl/worksheets/sheet7.xml><?xml version="1.0" encoding="utf-8"?>
<worksheet xmlns="http://schemas.openxmlformats.org/spreadsheetml/2006/main" xmlns:r="http://schemas.openxmlformats.org/officeDocument/2006/relationships">
  <sheetPr>
    <pageSetUpPr fitToPage="1"/>
  </sheetPr>
  <dimension ref="B2:M77"/>
  <sheetViews>
    <sheetView showGridLines="0" zoomScaleSheetLayoutView="100" zoomScalePageLayoutView="0" workbookViewId="0" topLeftCell="A4">
      <selection activeCell="G61" sqref="G61"/>
    </sheetView>
  </sheetViews>
  <sheetFormatPr defaultColWidth="9.140625" defaultRowHeight="12.75"/>
  <cols>
    <col min="1" max="1" width="9.140625" style="0" customWidth="1"/>
    <col min="2" max="2" width="6.7109375" style="0" customWidth="1"/>
    <col min="3" max="9" width="9.140625" style="0" customWidth="1"/>
    <col min="10" max="10" width="16.421875" style="0" customWidth="1"/>
    <col min="11" max="11" width="8.7109375" style="0" customWidth="1"/>
  </cols>
  <sheetData>
    <row r="2" spans="2:10" s="365" customFormat="1" ht="12.75">
      <c r="B2" s="315"/>
      <c r="C2" s="315"/>
      <c r="D2" s="315"/>
      <c r="E2" s="315"/>
      <c r="F2" s="618" t="s">
        <v>149</v>
      </c>
      <c r="G2" s="618"/>
      <c r="H2" s="618"/>
      <c r="I2" s="618"/>
      <c r="J2" s="618"/>
    </row>
    <row r="3" spans="2:10" s="365" customFormat="1" ht="12.75">
      <c r="B3" s="315"/>
      <c r="C3" s="315"/>
      <c r="D3" s="315"/>
      <c r="E3" s="315"/>
      <c r="F3" s="315"/>
      <c r="G3" s="315"/>
      <c r="H3" s="282"/>
      <c r="I3" s="282"/>
      <c r="J3" s="282"/>
    </row>
    <row r="4" spans="2:10" s="365" customFormat="1" ht="12.75">
      <c r="B4" s="383" t="s">
        <v>205</v>
      </c>
      <c r="C4" s="383"/>
      <c r="D4" s="383"/>
      <c r="E4" s="383"/>
      <c r="F4" s="315"/>
      <c r="G4" s="315"/>
      <c r="H4" s="282"/>
      <c r="I4" s="282"/>
      <c r="J4" s="382" t="s">
        <v>148</v>
      </c>
    </row>
    <row r="5" spans="2:8" ht="12.75">
      <c r="B5" s="60"/>
      <c r="C5" s="60"/>
      <c r="D5" s="60"/>
      <c r="E5" s="60"/>
      <c r="F5" s="60"/>
      <c r="G5" s="60"/>
      <c r="H5" s="60"/>
    </row>
    <row r="6" spans="2:11" ht="18.75">
      <c r="B6" s="619" t="s">
        <v>410</v>
      </c>
      <c r="C6" s="619"/>
      <c r="D6" s="619"/>
      <c r="E6" s="619"/>
      <c r="F6" s="619"/>
      <c r="G6" s="380"/>
      <c r="H6" s="380"/>
      <c r="I6" s="380"/>
      <c r="J6" s="380"/>
      <c r="K6" s="379"/>
    </row>
    <row r="7" spans="2:8" ht="12.75">
      <c r="B7" s="60"/>
      <c r="C7" s="60"/>
      <c r="D7" s="60"/>
      <c r="E7" s="60"/>
      <c r="F7" s="60"/>
      <c r="G7" s="60"/>
      <c r="H7" s="60"/>
    </row>
    <row r="8" spans="2:13" ht="12.75" customHeight="1">
      <c r="B8" s="211">
        <v>5.5</v>
      </c>
      <c r="C8" s="630" t="s">
        <v>224</v>
      </c>
      <c r="D8" s="630"/>
      <c r="E8" s="630"/>
      <c r="F8" s="630"/>
      <c r="G8" s="630"/>
      <c r="H8" s="630"/>
      <c r="I8" s="630"/>
      <c r="J8" s="630"/>
      <c r="K8" s="399"/>
      <c r="L8" s="399"/>
      <c r="M8" s="399"/>
    </row>
    <row r="9" spans="2:10" ht="12.75">
      <c r="B9" s="60"/>
      <c r="C9" s="630"/>
      <c r="D9" s="630"/>
      <c r="E9" s="630"/>
      <c r="F9" s="630"/>
      <c r="G9" s="630"/>
      <c r="H9" s="630"/>
      <c r="I9" s="630"/>
      <c r="J9" s="630"/>
    </row>
    <row r="10" spans="2:10" ht="12.75">
      <c r="B10" s="60"/>
      <c r="C10" s="630"/>
      <c r="D10" s="630"/>
      <c r="E10" s="630"/>
      <c r="F10" s="630"/>
      <c r="G10" s="630"/>
      <c r="H10" s="630"/>
      <c r="I10" s="630"/>
      <c r="J10" s="630"/>
    </row>
    <row r="11" spans="2:11" ht="18.75">
      <c r="B11" s="380"/>
      <c r="C11" s="380"/>
      <c r="D11" s="380"/>
      <c r="E11" s="380"/>
      <c r="F11" s="380"/>
      <c r="G11" s="619" t="s">
        <v>411</v>
      </c>
      <c r="H11" s="619"/>
      <c r="I11" s="619"/>
      <c r="J11" s="619"/>
      <c r="K11" s="398"/>
    </row>
    <row r="13" spans="2:10" ht="15.75" customHeight="1">
      <c r="B13" s="4"/>
      <c r="C13" s="632" t="s">
        <v>167</v>
      </c>
      <c r="D13" s="632"/>
      <c r="E13" s="632"/>
      <c r="F13" s="632"/>
      <c r="G13" s="632"/>
      <c r="H13" s="632"/>
      <c r="I13" s="632"/>
      <c r="J13" s="632"/>
    </row>
    <row r="14" spans="3:10" ht="12.75">
      <c r="C14" s="632"/>
      <c r="D14" s="632"/>
      <c r="E14" s="632"/>
      <c r="F14" s="632"/>
      <c r="G14" s="632"/>
      <c r="H14" s="632"/>
      <c r="I14" s="632"/>
      <c r="J14" s="632"/>
    </row>
    <row r="23" ht="12.75">
      <c r="C23" s="4" t="s">
        <v>120</v>
      </c>
    </row>
    <row r="27" ht="15.75">
      <c r="C27" s="44"/>
    </row>
    <row r="28" spans="3:10" ht="12.75">
      <c r="C28" s="581" t="s">
        <v>168</v>
      </c>
      <c r="D28" s="629"/>
      <c r="E28" s="629"/>
      <c r="F28" s="629"/>
      <c r="G28" s="629"/>
      <c r="H28" s="629"/>
      <c r="I28" s="629"/>
      <c r="J28" s="629"/>
    </row>
    <row r="38" spans="3:5" ht="12.75">
      <c r="C38" s="631" t="s">
        <v>121</v>
      </c>
      <c r="D38" s="631"/>
      <c r="E38" s="631"/>
    </row>
    <row r="46" spans="5:7" ht="12.75">
      <c r="E46" s="60"/>
      <c r="F46" s="60"/>
      <c r="G46" s="60"/>
    </row>
    <row r="47" spans="3:10" ht="12.75">
      <c r="C47" s="581" t="s">
        <v>122</v>
      </c>
      <c r="D47" s="629"/>
      <c r="E47" s="629"/>
      <c r="F47" s="629"/>
      <c r="G47" s="629"/>
      <c r="H47" s="629"/>
      <c r="I47" s="629"/>
      <c r="J47" s="629"/>
    </row>
    <row r="48" spans="3:10" ht="12.75">
      <c r="C48" s="629"/>
      <c r="D48" s="629"/>
      <c r="E48" s="629"/>
      <c r="F48" s="629"/>
      <c r="G48" s="629"/>
      <c r="H48" s="629"/>
      <c r="I48" s="629"/>
      <c r="J48" s="629"/>
    </row>
    <row r="50" ht="12.75">
      <c r="C50" s="4" t="s">
        <v>123</v>
      </c>
    </row>
    <row r="60" spans="3:10" ht="12.75">
      <c r="C60" s="581" t="s">
        <v>124</v>
      </c>
      <c r="D60" s="581"/>
      <c r="E60" s="581"/>
      <c r="F60" s="581"/>
      <c r="G60" s="581"/>
      <c r="H60" s="581"/>
      <c r="I60" s="581"/>
      <c r="J60" s="629"/>
    </row>
    <row r="69" spans="3:10" ht="15" customHeight="1">
      <c r="C69" s="582" t="s">
        <v>125</v>
      </c>
      <c r="D69" s="582"/>
      <c r="E69" s="582"/>
      <c r="F69" s="582"/>
      <c r="G69" s="582"/>
      <c r="H69" s="582"/>
      <c r="I69" s="582"/>
      <c r="J69" s="582"/>
    </row>
    <row r="75" spans="3:10" ht="12.75" customHeight="1">
      <c r="C75" s="582" t="s">
        <v>126</v>
      </c>
      <c r="D75" s="582"/>
      <c r="E75" s="582"/>
      <c r="F75" s="582"/>
      <c r="G75" s="582"/>
      <c r="H75" s="582"/>
      <c r="I75" s="582"/>
      <c r="J75" s="582"/>
    </row>
    <row r="77" spans="2:10" ht="15.75">
      <c r="B77" s="628" t="s">
        <v>267</v>
      </c>
      <c r="C77" s="628"/>
      <c r="D77" s="628"/>
      <c r="E77" s="628"/>
      <c r="F77" s="628"/>
      <c r="G77" s="627" t="s">
        <v>150</v>
      </c>
      <c r="H77" s="627"/>
      <c r="I77" s="627"/>
      <c r="J77" s="627"/>
    </row>
  </sheetData>
  <sheetProtection password="E892" sheet="1" formatCells="0" formatColumns="0" formatRows="0" insertColumns="0" insertRows="0" insertHyperlinks="0" deleteColumns="0" deleteRows="0" sort="0" autoFilter="0" pivotTables="0"/>
  <mergeCells count="13">
    <mergeCell ref="B77:F77"/>
    <mergeCell ref="G77:J77"/>
    <mergeCell ref="C38:E38"/>
    <mergeCell ref="C13:J14"/>
    <mergeCell ref="C28:J28"/>
    <mergeCell ref="C47:J48"/>
    <mergeCell ref="C60:J60"/>
    <mergeCell ref="C69:J69"/>
    <mergeCell ref="C75:J75"/>
    <mergeCell ref="F2:J2"/>
    <mergeCell ref="B6:F6"/>
    <mergeCell ref="G11:J11"/>
    <mergeCell ref="C8:J10"/>
  </mergeCells>
  <hyperlinks>
    <hyperlink ref="J4" location="Índice!B6"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portrait" scale="63" r:id="rId10"/>
  <headerFooter alignWithMargins="0">
    <oddFooter>&amp;R&amp;A</oddFooter>
  </headerFooter>
  <drawing r:id="rId9"/>
  <legacyDrawing r:id="rId8"/>
  <oleObjects>
    <oleObject progId="Equation.3" shapeId="6274645" r:id="rId1"/>
    <oleObject progId="Equation.3" shapeId="6276121" r:id="rId2"/>
    <oleObject progId="Equation.3" shapeId="6276439" r:id="rId3"/>
    <oleObject progId="Equation.3" shapeId="6278160" r:id="rId4"/>
    <oleObject progId="Equation.3" shapeId="6278467" r:id="rId5"/>
    <oleObject progId="Equation.3" shapeId="6279478" r:id="rId6"/>
    <oleObject progId="Equation.3" shapeId="20415283" r:id="rId7"/>
  </oleObjects>
</worksheet>
</file>

<file path=xl/worksheets/sheet8.xml><?xml version="1.0" encoding="utf-8"?>
<worksheet xmlns="http://schemas.openxmlformats.org/spreadsheetml/2006/main" xmlns:r="http://schemas.openxmlformats.org/officeDocument/2006/relationships">
  <dimension ref="B2:M34"/>
  <sheetViews>
    <sheetView showGridLines="0" zoomScaleSheetLayoutView="100" zoomScalePageLayoutView="0" workbookViewId="0" topLeftCell="A1">
      <selection activeCell="A1" sqref="A1"/>
    </sheetView>
  </sheetViews>
  <sheetFormatPr defaultColWidth="9.140625" defaultRowHeight="12.75"/>
  <cols>
    <col min="1" max="1" width="9.140625" style="1" customWidth="1"/>
    <col min="2" max="2" width="5.140625" style="1" customWidth="1"/>
    <col min="3" max="3" width="11.00390625" style="1" customWidth="1"/>
    <col min="4" max="4" width="10.57421875" style="1" customWidth="1"/>
    <col min="5" max="5" width="10.00390625" style="1" customWidth="1"/>
    <col min="6" max="6" width="11.57421875" style="12" customWidth="1"/>
    <col min="7" max="7" width="13.28125" style="1" customWidth="1"/>
    <col min="8" max="8" width="13.57421875" style="1" customWidth="1"/>
    <col min="9" max="9" width="8.7109375" style="1" customWidth="1"/>
    <col min="10" max="16384" width="9.140625" style="1" customWidth="1"/>
  </cols>
  <sheetData>
    <row r="1" ht="12.75"/>
    <row r="2" spans="2:8" s="365" customFormat="1" ht="12.75">
      <c r="B2" s="315"/>
      <c r="C2" s="315"/>
      <c r="D2" s="618" t="s">
        <v>149</v>
      </c>
      <c r="E2" s="618"/>
      <c r="F2" s="618"/>
      <c r="G2" s="618"/>
      <c r="H2" s="618"/>
    </row>
    <row r="3" spans="2:8" s="365" customFormat="1" ht="12.75">
      <c r="B3" s="315"/>
      <c r="C3" s="315"/>
      <c r="D3" s="315"/>
      <c r="E3" s="315"/>
      <c r="F3" s="282"/>
      <c r="G3" s="282"/>
      <c r="H3" s="282"/>
    </row>
    <row r="4" spans="2:8" s="365" customFormat="1" ht="12.75">
      <c r="B4" s="383" t="s">
        <v>205</v>
      </c>
      <c r="C4" s="383"/>
      <c r="D4" s="315"/>
      <c r="E4" s="315"/>
      <c r="F4" s="282"/>
      <c r="G4" s="282"/>
      <c r="H4" s="382" t="s">
        <v>148</v>
      </c>
    </row>
    <row r="5" spans="2:7" ht="12.75">
      <c r="B5" s="60"/>
      <c r="C5" s="60"/>
      <c r="D5" s="60"/>
      <c r="E5" s="60"/>
      <c r="F5" s="60"/>
      <c r="G5" s="60"/>
    </row>
    <row r="6" spans="2:13" ht="18.75">
      <c r="B6" s="619" t="s">
        <v>410</v>
      </c>
      <c r="C6" s="619"/>
      <c r="D6" s="619"/>
      <c r="E6" s="619"/>
      <c r="F6" s="380"/>
      <c r="G6" s="380"/>
      <c r="H6" s="380"/>
      <c r="I6" s="379"/>
      <c r="J6" s="379"/>
      <c r="K6" s="379"/>
      <c r="L6" s="60"/>
      <c r="M6" s="60"/>
    </row>
    <row r="7" spans="2:8" ht="12.75">
      <c r="B7" s="60"/>
      <c r="C7" s="60"/>
      <c r="D7" s="60"/>
      <c r="E7" s="60"/>
      <c r="F7" s="60"/>
      <c r="G7" s="60"/>
      <c r="H7" s="60"/>
    </row>
    <row r="8" spans="2:13" ht="12.75" customHeight="1">
      <c r="B8" s="211">
        <v>5.6</v>
      </c>
      <c r="C8" s="620" t="s">
        <v>403</v>
      </c>
      <c r="D8" s="620"/>
      <c r="E8" s="620"/>
      <c r="F8" s="620"/>
      <c r="G8" s="620"/>
      <c r="H8" s="620"/>
      <c r="I8" s="400"/>
      <c r="J8" s="400"/>
      <c r="K8" s="400"/>
      <c r="L8" s="400"/>
      <c r="M8" s="400"/>
    </row>
    <row r="9" spans="2:13" ht="12.75">
      <c r="B9" s="60"/>
      <c r="C9" s="620"/>
      <c r="D9" s="620"/>
      <c r="E9" s="620"/>
      <c r="F9" s="620"/>
      <c r="G9" s="620"/>
      <c r="H9" s="620"/>
      <c r="I9" s="400"/>
      <c r="J9" s="400"/>
      <c r="K9" s="400"/>
      <c r="L9" s="400"/>
      <c r="M9" s="400"/>
    </row>
    <row r="10" spans="2:13" ht="12.75">
      <c r="B10" s="60"/>
      <c r="C10" s="620"/>
      <c r="D10" s="620"/>
      <c r="E10" s="620"/>
      <c r="F10" s="620"/>
      <c r="G10" s="620"/>
      <c r="H10" s="620"/>
      <c r="I10" s="400"/>
      <c r="J10" s="400"/>
      <c r="K10" s="400"/>
      <c r="L10" s="400"/>
      <c r="M10" s="400"/>
    </row>
    <row r="11" spans="2:13" ht="12.75">
      <c r="B11" s="60"/>
      <c r="C11" s="620"/>
      <c r="D11" s="620"/>
      <c r="E11" s="620"/>
      <c r="F11" s="620"/>
      <c r="G11" s="620"/>
      <c r="H11" s="620"/>
      <c r="I11" s="233"/>
      <c r="J11" s="233"/>
      <c r="K11" s="233"/>
      <c r="L11" s="233"/>
      <c r="M11" s="233"/>
    </row>
    <row r="12" spans="2:13" ht="12.75">
      <c r="B12" s="60"/>
      <c r="C12" s="620"/>
      <c r="D12" s="620"/>
      <c r="E12" s="620"/>
      <c r="F12" s="620"/>
      <c r="G12" s="620"/>
      <c r="H12" s="620"/>
      <c r="I12" s="233"/>
      <c r="J12" s="233"/>
      <c r="K12" s="233"/>
      <c r="L12" s="233"/>
      <c r="M12" s="233"/>
    </row>
    <row r="13" spans="2:13" ht="12.75">
      <c r="B13" s="60"/>
      <c r="C13" s="620"/>
      <c r="D13" s="620"/>
      <c r="E13" s="620"/>
      <c r="F13" s="620"/>
      <c r="G13" s="620"/>
      <c r="H13" s="620"/>
      <c r="I13" s="233"/>
      <c r="J13" s="233"/>
      <c r="K13" s="233"/>
      <c r="L13" s="233"/>
      <c r="M13" s="233"/>
    </row>
    <row r="14" spans="2:11" ht="18.75">
      <c r="B14" s="380"/>
      <c r="C14" s="380"/>
      <c r="D14" s="380"/>
      <c r="E14" s="380"/>
      <c r="F14" s="619" t="s">
        <v>411</v>
      </c>
      <c r="G14" s="619"/>
      <c r="H14" s="619"/>
      <c r="I14" s="398"/>
      <c r="J14" s="564"/>
      <c r="K14" s="398"/>
    </row>
    <row r="16" spans="2:8" ht="12.75">
      <c r="B16" s="4"/>
      <c r="C16" s="4" t="s">
        <v>115</v>
      </c>
      <c r="D16" s="4"/>
      <c r="E16" s="4"/>
      <c r="F16" s="92"/>
      <c r="G16" s="4"/>
      <c r="H16" s="92"/>
    </row>
    <row r="17" spans="2:8" ht="12.75">
      <c r="B17" s="4"/>
      <c r="C17" s="4"/>
      <c r="D17" s="4"/>
      <c r="E17" s="4"/>
      <c r="F17" s="92"/>
      <c r="G17" s="4"/>
      <c r="H17" s="4"/>
    </row>
    <row r="18" spans="2:8" ht="14.25">
      <c r="B18" s="57"/>
      <c r="C18" s="210" t="s">
        <v>401</v>
      </c>
      <c r="D18" s="211"/>
      <c r="E18" s="211"/>
      <c r="F18" s="212"/>
      <c r="G18" s="211"/>
      <c r="H18" s="4"/>
    </row>
    <row r="19" spans="2:8" ht="12.75">
      <c r="B19" s="57"/>
      <c r="C19" s="57"/>
      <c r="D19" s="158"/>
      <c r="E19" s="158"/>
      <c r="F19" s="213"/>
      <c r="G19" s="57"/>
      <c r="H19" s="4"/>
    </row>
    <row r="20" spans="2:8" ht="12.75">
      <c r="B20" s="4"/>
      <c r="C20" s="4" t="s">
        <v>169</v>
      </c>
      <c r="D20" s="88"/>
      <c r="E20" s="93"/>
      <c r="F20" s="92"/>
      <c r="G20" s="4"/>
      <c r="H20" s="4"/>
    </row>
    <row r="21" spans="2:8" ht="12.75">
      <c r="B21" s="4"/>
      <c r="C21" s="4"/>
      <c r="D21" s="88"/>
      <c r="E21" s="93"/>
      <c r="F21" s="92"/>
      <c r="G21" s="4"/>
      <c r="H21" s="4"/>
    </row>
    <row r="22" spans="2:8" ht="12.75">
      <c r="B22" s="4"/>
      <c r="C22" s="91"/>
      <c r="D22" s="24"/>
      <c r="E22" s="24"/>
      <c r="F22" s="92"/>
      <c r="G22" s="4"/>
      <c r="H22" s="4"/>
    </row>
    <row r="23" spans="2:8" ht="12.75">
      <c r="B23" s="4"/>
      <c r="C23" s="4"/>
      <c r="D23" s="92"/>
      <c r="E23" s="92"/>
      <c r="F23" s="92"/>
      <c r="G23" s="581"/>
      <c r="H23" s="581"/>
    </row>
    <row r="24" spans="2:8" ht="12.75">
      <c r="B24" s="4"/>
      <c r="C24" s="4" t="s">
        <v>412</v>
      </c>
      <c r="D24" s="4"/>
      <c r="E24" s="4"/>
      <c r="F24" s="92"/>
      <c r="G24" s="4"/>
      <c r="H24" s="4"/>
    </row>
    <row r="25" spans="2:8" ht="12.75">
      <c r="B25" s="4"/>
      <c r="C25" s="4"/>
      <c r="D25" s="4"/>
      <c r="E25" s="4"/>
      <c r="F25" s="92"/>
      <c r="G25" s="4"/>
      <c r="H25" s="4"/>
    </row>
    <row r="26" spans="2:8" ht="12.75">
      <c r="B26" s="4"/>
      <c r="C26" s="76" t="s">
        <v>170</v>
      </c>
      <c r="D26" s="4"/>
      <c r="E26" s="4"/>
      <c r="F26" s="92"/>
      <c r="G26" s="4"/>
      <c r="H26" s="4"/>
    </row>
    <row r="27" spans="2:8" ht="12.75">
      <c r="B27" s="4"/>
      <c r="C27" s="4"/>
      <c r="D27" s="88"/>
      <c r="E27" s="4"/>
      <c r="F27" s="92"/>
      <c r="G27" s="4"/>
      <c r="H27" s="4"/>
    </row>
    <row r="28" spans="2:8" ht="12.75">
      <c r="B28" s="4"/>
      <c r="C28" s="91"/>
      <c r="D28" s="4"/>
      <c r="E28" s="4"/>
      <c r="F28" s="92"/>
      <c r="G28" s="4"/>
      <c r="H28" s="4"/>
    </row>
    <row r="29" spans="2:8" ht="12.75">
      <c r="B29" s="4"/>
      <c r="C29" s="4"/>
      <c r="D29" s="94"/>
      <c r="E29" s="94"/>
      <c r="F29" s="92"/>
      <c r="G29" s="4"/>
      <c r="H29" s="4"/>
    </row>
    <row r="30" spans="2:8" ht="12.75">
      <c r="B30" s="4"/>
      <c r="C30" s="4"/>
      <c r="D30" s="4"/>
      <c r="E30" s="4"/>
      <c r="F30" s="92"/>
      <c r="G30" s="4"/>
      <c r="H30" s="4"/>
    </row>
    <row r="31" spans="2:8" ht="13.5">
      <c r="B31" s="4"/>
      <c r="C31" s="76" t="s">
        <v>402</v>
      </c>
      <c r="D31" s="76"/>
      <c r="E31" s="4"/>
      <c r="F31" s="92"/>
      <c r="G31" s="4"/>
      <c r="H31" s="4"/>
    </row>
    <row r="32" spans="2:8" ht="12.75">
      <c r="B32" s="4"/>
      <c r="C32" s="76"/>
      <c r="D32" s="76"/>
      <c r="E32" s="4"/>
      <c r="F32" s="92"/>
      <c r="G32" s="4"/>
      <c r="H32" s="4"/>
    </row>
    <row r="33" spans="2:8" ht="12.75">
      <c r="B33" s="4"/>
      <c r="C33" s="4"/>
      <c r="D33" s="4"/>
      <c r="E33" s="4"/>
      <c r="F33" s="92"/>
      <c r="G33" s="4"/>
      <c r="H33" s="4"/>
    </row>
    <row r="34" spans="2:8" ht="15.75">
      <c r="B34" s="628" t="s">
        <v>267</v>
      </c>
      <c r="C34" s="628"/>
      <c r="D34" s="628"/>
      <c r="E34" s="628"/>
      <c r="F34" s="627" t="s">
        <v>150</v>
      </c>
      <c r="G34" s="627"/>
      <c r="H34" s="627"/>
    </row>
  </sheetData>
  <sheetProtection password="E892" sheet="1" formatCells="0" formatColumns="0" formatRows="0" insertColumns="0" insertRows="0" insertHyperlinks="0" deleteColumns="0" deleteRows="0" sort="0" autoFilter="0" pivotTables="0"/>
  <mergeCells count="7">
    <mergeCell ref="D2:H2"/>
    <mergeCell ref="B6:E6"/>
    <mergeCell ref="F14:H14"/>
    <mergeCell ref="C8:H13"/>
    <mergeCell ref="G23:H23"/>
    <mergeCell ref="F34:H34"/>
    <mergeCell ref="B34:E34"/>
  </mergeCells>
  <hyperlinks>
    <hyperlink ref="H4" location="Índice!B6" display="Volver al índice"/>
    <hyperlink ref="B4" location="Ejercicios!B6" display="Volver a ejercicios"/>
  </hyperlinks>
  <printOptions horizontalCentered="1" verticalCentered="1"/>
  <pageMargins left="0.75" right="0.75" top="1" bottom="1" header="0.5" footer="0.5"/>
  <pageSetup horizontalDpi="600" verticalDpi="600" orientation="portrait" scale="80" r:id="rId2"/>
  <headerFooter alignWithMargins="0">
    <oddFooter>&amp;R&amp;A</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M18"/>
  <sheetViews>
    <sheetView showGridLines="0" zoomScaleSheetLayoutView="100" zoomScalePageLayoutView="0" workbookViewId="0" topLeftCell="A1">
      <selection activeCell="L29" sqref="L29"/>
    </sheetView>
  </sheetViews>
  <sheetFormatPr defaultColWidth="9.140625" defaultRowHeight="12.75"/>
  <cols>
    <col min="1" max="1" width="9.140625" style="0" customWidth="1"/>
    <col min="2" max="2" width="4.8515625" style="0" customWidth="1"/>
    <col min="3" max="5" width="11.421875" style="0" customWidth="1"/>
    <col min="6" max="6" width="14.28125" style="0" customWidth="1"/>
    <col min="7" max="11" width="11.421875" style="0" customWidth="1"/>
    <col min="12" max="12" width="8.7109375" style="0" customWidth="1"/>
  </cols>
  <sheetData>
    <row r="1" s="365" customFormat="1" ht="12.75"/>
    <row r="2" spans="3:11" s="365" customFormat="1" ht="12.75">
      <c r="C2" s="315"/>
      <c r="D2" s="315"/>
      <c r="E2" s="618" t="s">
        <v>149</v>
      </c>
      <c r="F2" s="618"/>
      <c r="G2" s="618"/>
      <c r="H2" s="618"/>
      <c r="I2" s="618"/>
      <c r="J2" s="618"/>
      <c r="K2" s="618"/>
    </row>
    <row r="3" spans="3:11" s="365" customFormat="1" ht="12.75">
      <c r="C3" s="315"/>
      <c r="D3" s="315"/>
      <c r="E3" s="315"/>
      <c r="F3" s="315"/>
      <c r="G3" s="282"/>
      <c r="H3" s="282"/>
      <c r="I3" s="282"/>
      <c r="J3" s="282"/>
      <c r="K3" s="282"/>
    </row>
    <row r="4" spans="2:11" s="365" customFormat="1" ht="12.75">
      <c r="B4" s="610" t="s">
        <v>205</v>
      </c>
      <c r="C4" s="610"/>
      <c r="D4" s="610"/>
      <c r="E4" s="315"/>
      <c r="F4" s="315"/>
      <c r="G4" s="282"/>
      <c r="H4" s="282"/>
      <c r="I4" s="282"/>
      <c r="J4" s="593" t="s">
        <v>148</v>
      </c>
      <c r="K4" s="593"/>
    </row>
    <row r="5" spans="3:11" s="365" customFormat="1" ht="12.75">
      <c r="C5" s="315"/>
      <c r="D5" s="315"/>
      <c r="E5" s="315"/>
      <c r="F5" s="315"/>
      <c r="G5" s="315"/>
      <c r="H5" s="315"/>
      <c r="I5" s="315"/>
      <c r="J5" s="315"/>
      <c r="K5" s="315"/>
    </row>
    <row r="6" spans="2:11" s="365" customFormat="1" ht="18.75">
      <c r="B6" s="619" t="s">
        <v>410</v>
      </c>
      <c r="C6" s="619"/>
      <c r="D6" s="619"/>
      <c r="E6" s="619"/>
      <c r="F6" s="619"/>
      <c r="G6" s="634"/>
      <c r="H6" s="634"/>
      <c r="I6" s="634"/>
      <c r="J6" s="634"/>
      <c r="K6" s="634"/>
    </row>
    <row r="7" spans="3:11" s="365" customFormat="1" ht="12.75">
      <c r="C7" s="315"/>
      <c r="D7" s="315"/>
      <c r="E7" s="315"/>
      <c r="F7" s="315"/>
      <c r="G7" s="315"/>
      <c r="H7" s="315"/>
      <c r="I7" s="315"/>
      <c r="J7" s="315"/>
      <c r="K7" s="315"/>
    </row>
    <row r="8" spans="2:13" s="365" customFormat="1" ht="12.75" customHeight="1">
      <c r="B8" s="401">
        <v>5.7</v>
      </c>
      <c r="C8" s="582" t="s">
        <v>25</v>
      </c>
      <c r="D8" s="582"/>
      <c r="E8" s="582"/>
      <c r="F8" s="582"/>
      <c r="G8" s="582"/>
      <c r="H8" s="582"/>
      <c r="I8" s="582"/>
      <c r="J8" s="582"/>
      <c r="K8" s="582"/>
      <c r="L8" s="234"/>
      <c r="M8" s="234"/>
    </row>
    <row r="9" spans="3:11" s="365" customFormat="1" ht="12.75">
      <c r="C9" s="582"/>
      <c r="D9" s="582"/>
      <c r="E9" s="582"/>
      <c r="F9" s="582"/>
      <c r="G9" s="582"/>
      <c r="H9" s="582"/>
      <c r="I9" s="582"/>
      <c r="J9" s="582"/>
      <c r="K9" s="582"/>
    </row>
    <row r="10" spans="3:11" s="365" customFormat="1" ht="12.75">
      <c r="C10" s="315"/>
      <c r="D10" s="315"/>
      <c r="E10" s="315"/>
      <c r="F10" s="315"/>
      <c r="G10" s="315"/>
      <c r="H10" s="315"/>
      <c r="I10" s="315"/>
      <c r="J10" s="315"/>
      <c r="K10" s="315"/>
    </row>
    <row r="11" spans="2:11" s="365" customFormat="1" ht="18.75">
      <c r="B11" s="633"/>
      <c r="C11" s="633"/>
      <c r="D11" s="633"/>
      <c r="E11" s="633"/>
      <c r="F11" s="633"/>
      <c r="G11" s="619" t="s">
        <v>411</v>
      </c>
      <c r="H11" s="619"/>
      <c r="I11" s="619"/>
      <c r="J11" s="619"/>
      <c r="K11" s="619"/>
    </row>
    <row r="13" spans="2:11" ht="12.75">
      <c r="B13" s="4"/>
      <c r="C13" s="581" t="s">
        <v>200</v>
      </c>
      <c r="D13" s="629"/>
      <c r="E13" s="629"/>
      <c r="F13" s="629"/>
      <c r="G13" s="629"/>
      <c r="H13" s="629"/>
      <c r="I13" s="629"/>
      <c r="J13" s="629"/>
      <c r="K13" s="629"/>
    </row>
    <row r="14" spans="3:11" ht="12.75">
      <c r="C14" s="629"/>
      <c r="D14" s="629"/>
      <c r="E14" s="629"/>
      <c r="F14" s="629"/>
      <c r="G14" s="629"/>
      <c r="H14" s="629"/>
      <c r="I14" s="629"/>
      <c r="J14" s="629"/>
      <c r="K14" s="629"/>
    </row>
    <row r="15" spans="3:11" ht="12.75">
      <c r="C15" s="169"/>
      <c r="D15" s="169"/>
      <c r="E15" s="169"/>
      <c r="F15" s="169"/>
      <c r="G15" s="169"/>
      <c r="H15" s="169"/>
      <c r="I15" s="169"/>
      <c r="J15" s="169"/>
      <c r="K15" s="169"/>
    </row>
    <row r="17" spans="2:11" ht="15.75">
      <c r="B17" s="628" t="s">
        <v>267</v>
      </c>
      <c r="C17" s="628"/>
      <c r="D17" s="628"/>
      <c r="E17" s="628"/>
      <c r="F17" s="628"/>
      <c r="G17" s="571" t="s">
        <v>150</v>
      </c>
      <c r="H17" s="571"/>
      <c r="I17" s="571"/>
      <c r="J17" s="571"/>
      <c r="K17" s="571"/>
    </row>
    <row r="18" spans="2:11" ht="15.75">
      <c r="B18" s="441"/>
      <c r="C18" s="441"/>
      <c r="D18" s="441"/>
      <c r="E18" s="441"/>
      <c r="F18" s="441"/>
      <c r="G18" s="440"/>
      <c r="H18" s="440"/>
      <c r="I18" s="440"/>
      <c r="J18" s="440"/>
      <c r="K18" s="440"/>
    </row>
  </sheetData>
  <sheetProtection password="E892" sheet="1" formatCells="0" formatColumns="0" formatRows="0" insertColumns="0" insertRows="0" insertHyperlinks="0" deleteColumns="0" deleteRows="0" sort="0" autoFilter="0" pivotTables="0"/>
  <mergeCells count="11">
    <mergeCell ref="G6:K6"/>
    <mergeCell ref="B11:F11"/>
    <mergeCell ref="G11:K11"/>
    <mergeCell ref="C8:K9"/>
    <mergeCell ref="G17:K17"/>
    <mergeCell ref="B17:F17"/>
    <mergeCell ref="E2:K2"/>
    <mergeCell ref="C13:K14"/>
    <mergeCell ref="J4:K4"/>
    <mergeCell ref="B4:D4"/>
    <mergeCell ref="B6:F6"/>
  </mergeCells>
  <hyperlinks>
    <hyperlink ref="J4" location="Índice!E7" display="Volver al Índice"/>
    <hyperlink ref="J4:K4" location="Índice!B6"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landscape" scale="96"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Técnicas de Medición Económica</dc:creator>
  <cp:keywords/>
  <dc:description/>
  <cp:lastModifiedBy>Ana Melissa Perez Castano</cp:lastModifiedBy>
  <cp:lastPrinted>2004-10-15T13:29:12Z</cp:lastPrinted>
  <dcterms:created xsi:type="dcterms:W3CDTF">2004-06-11T15:45:51Z</dcterms:created>
  <dcterms:modified xsi:type="dcterms:W3CDTF">2017-03-10T21:38:11Z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